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guser\Downloads\"/>
    </mc:Choice>
  </mc:AlternateContent>
  <bookViews>
    <workbookView xWindow="0" yWindow="0" windowWidth="27072" windowHeight="13620" tabRatio="882" activeTab="3"/>
  </bookViews>
  <sheets>
    <sheet name="全体集計" sheetId="21" r:id="rId1"/>
    <sheet name="健康チェックシート（指導者、選手、審判、運営担当者用）" sheetId="23" r:id="rId2"/>
    <sheet name="clublist" sheetId="37" state="hidden" r:id="rId3"/>
    <sheet name="2022年U8後期参加チームリスト" sheetId="28" r:id="rId4"/>
    <sheet name="Aブロック進行表" sheetId="13" r:id="rId5"/>
    <sheet name="Aブロック後期対戦表" sheetId="12" r:id="rId6"/>
    <sheet name="Bブロック進行表" sheetId="38" r:id="rId7"/>
    <sheet name="Bブロック後期対戦表" sheetId="39" r:id="rId8"/>
    <sheet name="Cブロック進行表" sheetId="40" r:id="rId9"/>
    <sheet name="Cブロック後期対戦表" sheetId="41" r:id="rId10"/>
    <sheet name="Dブロック進行表" sheetId="42" r:id="rId11"/>
    <sheet name="Dブロック後期対戦表" sheetId="43" r:id="rId12"/>
    <sheet name="Eブロック進行表" sheetId="44" r:id="rId13"/>
    <sheet name="Eブロック後期対戦表" sheetId="45" r:id="rId14"/>
    <sheet name="Fブロック進行表" sheetId="46" r:id="rId15"/>
    <sheet name="Fブロック後期対戦表" sheetId="47" r:id="rId16"/>
  </sheets>
  <definedNames>
    <definedName name="_xlnm.Print_Area" localSheetId="5">Aブロック後期対戦表!$A$1:$AI$21</definedName>
    <definedName name="_xlnm.Print_Area" localSheetId="7">Bブロック後期対戦表!$A$1:$AI$21</definedName>
    <definedName name="_xlnm.Print_Area" localSheetId="9">Cブロック後期対戦表!$A$1:$AI$21</definedName>
    <definedName name="_xlnm.Print_Area" localSheetId="11">Dブロック後期対戦表!$A$1:$AF$19</definedName>
    <definedName name="_xlnm.Print_Area" localSheetId="13">Eブロック後期対戦表!$A$1:$AF$19</definedName>
    <definedName name="_xlnm.Print_Area" localSheetId="15">Fブロック後期対戦表!$A$1:$AF$19</definedName>
    <definedName name="_xlnm.Print_Area" localSheetId="1">'健康チェックシート（指導者、選手、審判、運営担当者用）'!$A$1:$I$39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8" i="46" l="1"/>
  <c r="D17" i="46"/>
  <c r="D16" i="46"/>
  <c r="D14" i="46"/>
  <c r="D15" i="46"/>
  <c r="D13" i="46"/>
  <c r="D10" i="46"/>
  <c r="D11" i="46"/>
  <c r="D12" i="46"/>
  <c r="D9" i="46"/>
  <c r="D5" i="46"/>
  <c r="D6" i="46"/>
  <c r="D7" i="46"/>
  <c r="D8" i="46"/>
  <c r="D4" i="46"/>
  <c r="B18" i="46"/>
  <c r="B16" i="46"/>
  <c r="B17" i="46"/>
  <c r="B13" i="46"/>
  <c r="B14" i="46"/>
  <c r="B15" i="46"/>
  <c r="B9" i="46"/>
  <c r="B10" i="46"/>
  <c r="B11" i="46"/>
  <c r="B12" i="46"/>
  <c r="B4" i="46"/>
  <c r="B5" i="46"/>
  <c r="B6" i="46"/>
  <c r="B7" i="46"/>
  <c r="B8" i="46"/>
  <c r="J8" i="37"/>
  <c r="K8" i="37" s="1"/>
  <c r="J40" i="37"/>
  <c r="K40" i="37" s="1"/>
  <c r="C32" i="21"/>
  <c r="C30" i="21"/>
  <c r="C28" i="21"/>
  <c r="C26" i="21"/>
  <c r="C24" i="21"/>
  <c r="C22" i="21"/>
  <c r="B32" i="21"/>
  <c r="B30" i="21"/>
  <c r="B28" i="21"/>
  <c r="B26" i="21"/>
  <c r="B24" i="21"/>
  <c r="B22" i="21"/>
  <c r="A32" i="21"/>
  <c r="A30" i="21"/>
  <c r="A28" i="21"/>
  <c r="A26" i="21"/>
  <c r="A24" i="21"/>
  <c r="A22" i="21"/>
  <c r="C15" i="21"/>
  <c r="B15" i="21"/>
  <c r="A15" i="21"/>
  <c r="C13" i="21"/>
  <c r="C11" i="21"/>
  <c r="C9" i="21"/>
  <c r="C7" i="21"/>
  <c r="C5" i="21"/>
  <c r="B13" i="21"/>
  <c r="B11" i="21"/>
  <c r="B9" i="21"/>
  <c r="B7" i="21"/>
  <c r="B5" i="21"/>
  <c r="B17" i="47"/>
  <c r="R5" i="47" s="1"/>
  <c r="B15" i="47"/>
  <c r="O5" i="47" s="1"/>
  <c r="B13" i="47"/>
  <c r="L5" i="47" s="1"/>
  <c r="B11" i="47"/>
  <c r="I5" i="47" s="1"/>
  <c r="B9" i="47"/>
  <c r="F5" i="47" s="1"/>
  <c r="B7" i="47"/>
  <c r="C5" i="47" s="1"/>
  <c r="Q18" i="47"/>
  <c r="O18" i="47"/>
  <c r="N18" i="47"/>
  <c r="L18" i="47"/>
  <c r="L17" i="47" s="1"/>
  <c r="K18" i="47"/>
  <c r="I18" i="47"/>
  <c r="H18" i="47"/>
  <c r="F18" i="47"/>
  <c r="E18" i="47"/>
  <c r="C18" i="47"/>
  <c r="C17" i="47" s="1"/>
  <c r="T16" i="47"/>
  <c r="R16" i="47"/>
  <c r="R15" i="47" s="1"/>
  <c r="N16" i="47"/>
  <c r="L16" i="47"/>
  <c r="K16" i="47"/>
  <c r="I16" i="47"/>
  <c r="H16" i="47"/>
  <c r="F16" i="47"/>
  <c r="E16" i="47"/>
  <c r="C16" i="47"/>
  <c r="T14" i="47"/>
  <c r="R14" i="47"/>
  <c r="Q14" i="47"/>
  <c r="O14" i="47"/>
  <c r="O13" i="47" s="1"/>
  <c r="K14" i="47"/>
  <c r="I14" i="47"/>
  <c r="I13" i="47" s="1"/>
  <c r="H14" i="47"/>
  <c r="F14" i="47"/>
  <c r="E14" i="47"/>
  <c r="C14" i="47"/>
  <c r="T12" i="47"/>
  <c r="R12" i="47"/>
  <c r="R11" i="47" s="1"/>
  <c r="Q12" i="47"/>
  <c r="O12" i="47"/>
  <c r="O11" i="47" s="1"/>
  <c r="N12" i="47"/>
  <c r="L12" i="47"/>
  <c r="L11" i="47" s="1"/>
  <c r="H12" i="47"/>
  <c r="F12" i="47"/>
  <c r="F11" i="47" s="1"/>
  <c r="E12" i="47"/>
  <c r="C12" i="47"/>
  <c r="T10" i="47"/>
  <c r="R10" i="47"/>
  <c r="R9" i="47" s="1"/>
  <c r="Q10" i="47"/>
  <c r="O10" i="47"/>
  <c r="N10" i="47"/>
  <c r="L10" i="47"/>
  <c r="L9" i="47" s="1"/>
  <c r="K10" i="47"/>
  <c r="I10" i="47"/>
  <c r="I9" i="47" s="1"/>
  <c r="E10" i="47"/>
  <c r="C10" i="47"/>
  <c r="T8" i="47"/>
  <c r="R8" i="47"/>
  <c r="Q8" i="47"/>
  <c r="O8" i="47"/>
  <c r="N8" i="47"/>
  <c r="L8" i="47"/>
  <c r="K8" i="47"/>
  <c r="I8" i="47"/>
  <c r="I7" i="47" s="1"/>
  <c r="H8" i="47"/>
  <c r="F8" i="47"/>
  <c r="F7" i="47" s="1"/>
  <c r="R7" i="47"/>
  <c r="L7" i="47"/>
  <c r="Z4" i="47"/>
  <c r="G18" i="46"/>
  <c r="G17" i="46"/>
  <c r="G16" i="46"/>
  <c r="J15" i="46"/>
  <c r="C33" i="21" s="1"/>
  <c r="G15" i="46"/>
  <c r="G14" i="46"/>
  <c r="J13" i="46"/>
  <c r="C31" i="21" s="1"/>
  <c r="G13" i="46"/>
  <c r="G12" i="46"/>
  <c r="J11" i="46"/>
  <c r="C29" i="21" s="1"/>
  <c r="G11" i="46"/>
  <c r="G10" i="46"/>
  <c r="J9" i="46"/>
  <c r="C27" i="21" s="1"/>
  <c r="G9" i="46"/>
  <c r="G8" i="46"/>
  <c r="J7" i="46"/>
  <c r="C25" i="21" s="1"/>
  <c r="G7" i="46"/>
  <c r="G6" i="46"/>
  <c r="J5" i="46"/>
  <c r="C23" i="21" s="1"/>
  <c r="G5" i="46"/>
  <c r="G4" i="46"/>
  <c r="C1" i="46"/>
  <c r="C2" i="46" s="1"/>
  <c r="D18" i="44"/>
  <c r="D17" i="44"/>
  <c r="D16" i="44"/>
  <c r="D14" i="44"/>
  <c r="D15" i="44"/>
  <c r="D13" i="44"/>
  <c r="D10" i="44"/>
  <c r="D11" i="44"/>
  <c r="D12" i="44"/>
  <c r="D9" i="44"/>
  <c r="D5" i="44"/>
  <c r="D6" i="44"/>
  <c r="D7" i="44"/>
  <c r="D8" i="44"/>
  <c r="D4" i="44"/>
  <c r="B18" i="44"/>
  <c r="B16" i="44"/>
  <c r="B17" i="44"/>
  <c r="B13" i="44"/>
  <c r="B14" i="44"/>
  <c r="B15" i="44"/>
  <c r="B9" i="44"/>
  <c r="B10" i="44"/>
  <c r="B11" i="44"/>
  <c r="B12" i="44"/>
  <c r="B4" i="44"/>
  <c r="B5" i="44"/>
  <c r="B6" i="44"/>
  <c r="B7" i="44"/>
  <c r="B8" i="44"/>
  <c r="B17" i="45"/>
  <c r="R5" i="45" s="1"/>
  <c r="B15" i="45"/>
  <c r="O5" i="45" s="1"/>
  <c r="B13" i="45"/>
  <c r="L5" i="45" s="1"/>
  <c r="B11" i="45"/>
  <c r="I5" i="45" s="1"/>
  <c r="B9" i="45"/>
  <c r="F5" i="45" s="1"/>
  <c r="B7" i="45"/>
  <c r="C5" i="45" s="1"/>
  <c r="Q18" i="45"/>
  <c r="O18" i="45"/>
  <c r="N18" i="45"/>
  <c r="L18" i="45"/>
  <c r="L17" i="45" s="1"/>
  <c r="K18" i="45"/>
  <c r="I18" i="45"/>
  <c r="H18" i="45"/>
  <c r="F18" i="45"/>
  <c r="E18" i="45"/>
  <c r="C18" i="45"/>
  <c r="C17" i="45" s="1"/>
  <c r="T16" i="45"/>
  <c r="R16" i="45"/>
  <c r="R15" i="45" s="1"/>
  <c r="N16" i="45"/>
  <c r="L16" i="45"/>
  <c r="K16" i="45"/>
  <c r="I16" i="45"/>
  <c r="I15" i="45" s="1"/>
  <c r="H16" i="45"/>
  <c r="F16" i="45"/>
  <c r="F15" i="45" s="1"/>
  <c r="E16" i="45"/>
  <c r="C16" i="45"/>
  <c r="T14" i="45"/>
  <c r="R14" i="45"/>
  <c r="R13" i="45" s="1"/>
  <c r="Q14" i="45"/>
  <c r="O14" i="45"/>
  <c r="O13" i="45" s="1"/>
  <c r="K14" i="45"/>
  <c r="I14" i="45"/>
  <c r="I13" i="45" s="1"/>
  <c r="H14" i="45"/>
  <c r="F14" i="45"/>
  <c r="E14" i="45"/>
  <c r="C14" i="45"/>
  <c r="C13" i="45"/>
  <c r="T12" i="45"/>
  <c r="R12" i="45"/>
  <c r="R11" i="45" s="1"/>
  <c r="Q12" i="45"/>
  <c r="O12" i="45"/>
  <c r="O11" i="45" s="1"/>
  <c r="N12" i="45"/>
  <c r="L12" i="45"/>
  <c r="L11" i="45" s="1"/>
  <c r="H12" i="45"/>
  <c r="F12" i="45"/>
  <c r="E12" i="45"/>
  <c r="C12" i="45"/>
  <c r="T10" i="45"/>
  <c r="R9" i="45" s="1"/>
  <c r="R10" i="45"/>
  <c r="Q10" i="45"/>
  <c r="O10" i="45"/>
  <c r="O9" i="45" s="1"/>
  <c r="N10" i="45"/>
  <c r="L10" i="45"/>
  <c r="L9" i="45" s="1"/>
  <c r="K10" i="45"/>
  <c r="I10" i="45"/>
  <c r="E10" i="45"/>
  <c r="C10" i="45"/>
  <c r="I9" i="45"/>
  <c r="T8" i="45"/>
  <c r="R8" i="45"/>
  <c r="Q8" i="45"/>
  <c r="O7" i="45" s="1"/>
  <c r="O8" i="45"/>
  <c r="N8" i="45"/>
  <c r="L8" i="45"/>
  <c r="L7" i="45" s="1"/>
  <c r="K8" i="45"/>
  <c r="I8" i="45"/>
  <c r="I7" i="45" s="1"/>
  <c r="H8" i="45"/>
  <c r="F8" i="45"/>
  <c r="Z4" i="45"/>
  <c r="G18" i="44"/>
  <c r="G17" i="44"/>
  <c r="G16" i="44"/>
  <c r="J15" i="44"/>
  <c r="B33" i="21" s="1"/>
  <c r="G15" i="44"/>
  <c r="G14" i="44"/>
  <c r="J13" i="44"/>
  <c r="B31" i="21" s="1"/>
  <c r="G13" i="44"/>
  <c r="G12" i="44"/>
  <c r="J11" i="44"/>
  <c r="B29" i="21" s="1"/>
  <c r="G11" i="44"/>
  <c r="G10" i="44"/>
  <c r="J9" i="44"/>
  <c r="B27" i="21" s="1"/>
  <c r="G9" i="44"/>
  <c r="G8" i="44"/>
  <c r="J7" i="44"/>
  <c r="B25" i="21" s="1"/>
  <c r="G7" i="44"/>
  <c r="G6" i="44"/>
  <c r="J5" i="44"/>
  <c r="B23" i="21" s="1"/>
  <c r="G5" i="44"/>
  <c r="G4" i="44"/>
  <c r="C2" i="44"/>
  <c r="C1" i="44"/>
  <c r="T14" i="43"/>
  <c r="R14" i="43"/>
  <c r="O14" i="43"/>
  <c r="T16" i="43"/>
  <c r="R16" i="43"/>
  <c r="Q14" i="43"/>
  <c r="T12" i="43"/>
  <c r="R12" i="43"/>
  <c r="Q12" i="43"/>
  <c r="O12" i="43"/>
  <c r="O11" i="43" s="1"/>
  <c r="N12" i="43"/>
  <c r="L12" i="43"/>
  <c r="T10" i="43"/>
  <c r="R10" i="43"/>
  <c r="Q10" i="43"/>
  <c r="O10" i="43"/>
  <c r="N10" i="43"/>
  <c r="L10" i="43"/>
  <c r="K10" i="43"/>
  <c r="I10" i="43"/>
  <c r="I9" i="43" s="1"/>
  <c r="Q18" i="43"/>
  <c r="N18" i="43"/>
  <c r="N16" i="43"/>
  <c r="O18" i="43"/>
  <c r="L18" i="43"/>
  <c r="L16" i="43"/>
  <c r="I18" i="43"/>
  <c r="I16" i="43"/>
  <c r="I14" i="43"/>
  <c r="F18" i="43"/>
  <c r="F17" i="43" s="1"/>
  <c r="F16" i="43"/>
  <c r="F14" i="43"/>
  <c r="K18" i="43"/>
  <c r="K16" i="43"/>
  <c r="K14" i="43"/>
  <c r="H18" i="43"/>
  <c r="H16" i="43"/>
  <c r="H14" i="43"/>
  <c r="H12" i="43"/>
  <c r="F12" i="43"/>
  <c r="D18" i="42"/>
  <c r="D17" i="42"/>
  <c r="D16" i="42"/>
  <c r="D14" i="42"/>
  <c r="D15" i="42"/>
  <c r="D13" i="42"/>
  <c r="D10" i="42"/>
  <c r="D11" i="42"/>
  <c r="D12" i="42"/>
  <c r="D9" i="42"/>
  <c r="D5" i="42"/>
  <c r="D6" i="42"/>
  <c r="D7" i="42"/>
  <c r="D8" i="42"/>
  <c r="D4" i="42"/>
  <c r="B18" i="42"/>
  <c r="B16" i="42"/>
  <c r="B17" i="42"/>
  <c r="B13" i="42"/>
  <c r="B14" i="42"/>
  <c r="B15" i="42"/>
  <c r="B9" i="42"/>
  <c r="B10" i="42"/>
  <c r="B11" i="42"/>
  <c r="B12" i="42"/>
  <c r="B4" i="42"/>
  <c r="B5" i="42"/>
  <c r="B6" i="42"/>
  <c r="B7" i="42"/>
  <c r="B8" i="42"/>
  <c r="B17" i="43"/>
  <c r="B15" i="43"/>
  <c r="O5" i="43" s="1"/>
  <c r="B13" i="43"/>
  <c r="L5" i="43" s="1"/>
  <c r="B11" i="43"/>
  <c r="I5" i="43" s="1"/>
  <c r="B9" i="43"/>
  <c r="F5" i="43" s="1"/>
  <c r="B7" i="43"/>
  <c r="C5" i="43" s="1"/>
  <c r="E18" i="43"/>
  <c r="C18" i="43"/>
  <c r="C17" i="43" s="1"/>
  <c r="R5" i="43"/>
  <c r="E16" i="43"/>
  <c r="C16" i="43"/>
  <c r="E14" i="43"/>
  <c r="C14" i="43"/>
  <c r="E12" i="43"/>
  <c r="C12" i="43"/>
  <c r="C11" i="43" s="1"/>
  <c r="L9" i="43"/>
  <c r="E10" i="43"/>
  <c r="C10" i="43"/>
  <c r="C9" i="43" s="1"/>
  <c r="T8" i="43"/>
  <c r="R8" i="43"/>
  <c r="Q8" i="43"/>
  <c r="O8" i="43"/>
  <c r="N8" i="43"/>
  <c r="L8" i="43"/>
  <c r="K8" i="43"/>
  <c r="I8" i="43"/>
  <c r="H8" i="43"/>
  <c r="F8" i="43"/>
  <c r="Z4" i="43"/>
  <c r="G18" i="42"/>
  <c r="G17" i="42"/>
  <c r="G16" i="42"/>
  <c r="J15" i="42"/>
  <c r="A33" i="21" s="1"/>
  <c r="G15" i="42"/>
  <c r="G14" i="42"/>
  <c r="J13" i="42"/>
  <c r="A31" i="21" s="1"/>
  <c r="G13" i="42"/>
  <c r="G12" i="42"/>
  <c r="J11" i="42"/>
  <c r="A29" i="21" s="1"/>
  <c r="G11" i="42"/>
  <c r="G10" i="42"/>
  <c r="J9" i="42"/>
  <c r="A27" i="21" s="1"/>
  <c r="G9" i="42"/>
  <c r="G8" i="42"/>
  <c r="J7" i="42"/>
  <c r="A25" i="21" s="1"/>
  <c r="G7" i="42"/>
  <c r="G6" i="42"/>
  <c r="J5" i="42"/>
  <c r="A23" i="21" s="1"/>
  <c r="G5" i="42"/>
  <c r="G4" i="42"/>
  <c r="C1" i="42"/>
  <c r="C2" i="42" s="1"/>
  <c r="B19" i="41"/>
  <c r="U5" i="41" s="1"/>
  <c r="B17" i="41"/>
  <c r="R5" i="41" s="1"/>
  <c r="B15" i="41"/>
  <c r="O5" i="41" s="1"/>
  <c r="B13" i="41"/>
  <c r="L5" i="41" s="1"/>
  <c r="B11" i="41"/>
  <c r="I5" i="41" s="1"/>
  <c r="B9" i="41"/>
  <c r="F5" i="41" s="1"/>
  <c r="B7" i="41"/>
  <c r="C5" i="41" s="1"/>
  <c r="B19" i="39"/>
  <c r="B17" i="39"/>
  <c r="B15" i="39"/>
  <c r="O5" i="39" s="1"/>
  <c r="B13" i="39"/>
  <c r="L5" i="39" s="1"/>
  <c r="B11" i="39"/>
  <c r="I5" i="39" s="1"/>
  <c r="B9" i="39"/>
  <c r="F5" i="39" s="1"/>
  <c r="B7" i="39"/>
  <c r="C5" i="39" s="1"/>
  <c r="D24" i="40"/>
  <c r="D23" i="40"/>
  <c r="D22" i="40"/>
  <c r="D20" i="40"/>
  <c r="D21" i="40"/>
  <c r="D19" i="40"/>
  <c r="D16" i="40"/>
  <c r="D17" i="40"/>
  <c r="D18" i="40"/>
  <c r="D15" i="40"/>
  <c r="D11" i="40"/>
  <c r="D12" i="40"/>
  <c r="D13" i="40"/>
  <c r="D14" i="40"/>
  <c r="D10" i="40"/>
  <c r="D5" i="40"/>
  <c r="D6" i="40"/>
  <c r="D7" i="40"/>
  <c r="D8" i="40"/>
  <c r="D9" i="40"/>
  <c r="D4" i="40"/>
  <c r="B24" i="40"/>
  <c r="B22" i="40"/>
  <c r="B23" i="40"/>
  <c r="B19" i="40"/>
  <c r="B20" i="40"/>
  <c r="B21" i="40"/>
  <c r="B15" i="40"/>
  <c r="B16" i="40"/>
  <c r="B17" i="40"/>
  <c r="B18" i="40"/>
  <c r="B10" i="40"/>
  <c r="B11" i="40"/>
  <c r="B12" i="40"/>
  <c r="B13" i="40"/>
  <c r="B14" i="40"/>
  <c r="B4" i="40"/>
  <c r="B5" i="40"/>
  <c r="B6" i="40"/>
  <c r="B7" i="40"/>
  <c r="B8" i="40"/>
  <c r="B9" i="40"/>
  <c r="T20" i="41"/>
  <c r="R20" i="41"/>
  <c r="Q20" i="41"/>
  <c r="O20" i="41"/>
  <c r="N20" i="41"/>
  <c r="L20" i="41"/>
  <c r="K20" i="41"/>
  <c r="I20" i="41"/>
  <c r="H20" i="41"/>
  <c r="F20" i="41"/>
  <c r="E20" i="41"/>
  <c r="C20" i="41"/>
  <c r="O19" i="41"/>
  <c r="I19" i="41"/>
  <c r="C19" i="41"/>
  <c r="W18" i="41"/>
  <c r="U18" i="41"/>
  <c r="Q18" i="41"/>
  <c r="O17" i="41" s="1"/>
  <c r="O18" i="41"/>
  <c r="N18" i="41"/>
  <c r="L18" i="41"/>
  <c r="L17" i="41" s="1"/>
  <c r="K18" i="41"/>
  <c r="I18" i="41"/>
  <c r="I17" i="41" s="1"/>
  <c r="H18" i="41"/>
  <c r="F18" i="41"/>
  <c r="E18" i="41"/>
  <c r="C17" i="41" s="1"/>
  <c r="C18" i="41"/>
  <c r="U17" i="41"/>
  <c r="W16" i="41"/>
  <c r="U16" i="41"/>
  <c r="U15" i="41" s="1"/>
  <c r="T16" i="41"/>
  <c r="R16" i="41"/>
  <c r="R15" i="41" s="1"/>
  <c r="N16" i="41"/>
  <c r="L16" i="41"/>
  <c r="K16" i="41"/>
  <c r="I16" i="41"/>
  <c r="I15" i="41" s="1"/>
  <c r="H16" i="41"/>
  <c r="F16" i="41"/>
  <c r="F15" i="41" s="1"/>
  <c r="E16" i="41"/>
  <c r="C16" i="41"/>
  <c r="W14" i="41"/>
  <c r="U14" i="41"/>
  <c r="U13" i="41" s="1"/>
  <c r="T14" i="41"/>
  <c r="R14" i="41"/>
  <c r="R13" i="41" s="1"/>
  <c r="Q14" i="41"/>
  <c r="O14" i="41"/>
  <c r="K14" i="41"/>
  <c r="I14" i="41"/>
  <c r="H14" i="41"/>
  <c r="F14" i="41"/>
  <c r="F13" i="41" s="1"/>
  <c r="E14" i="41"/>
  <c r="C14" i="41"/>
  <c r="O13" i="41"/>
  <c r="W12" i="41"/>
  <c r="U12" i="41"/>
  <c r="T12" i="41"/>
  <c r="R12" i="41"/>
  <c r="R11" i="41" s="1"/>
  <c r="Q12" i="41"/>
  <c r="O12" i="41"/>
  <c r="N12" i="41"/>
  <c r="L12" i="41"/>
  <c r="H12" i="41"/>
  <c r="F12" i="41"/>
  <c r="E12" i="41"/>
  <c r="C12" i="41"/>
  <c r="U11" i="41"/>
  <c r="O11" i="41"/>
  <c r="L11" i="41"/>
  <c r="C11" i="41"/>
  <c r="W10" i="41"/>
  <c r="U10" i="41"/>
  <c r="U9" i="41" s="1"/>
  <c r="T10" i="41"/>
  <c r="R10" i="41"/>
  <c r="Q10" i="41"/>
  <c r="O10" i="41"/>
  <c r="O9" i="41" s="1"/>
  <c r="N10" i="41"/>
  <c r="L10" i="41"/>
  <c r="L9" i="41" s="1"/>
  <c r="K10" i="41"/>
  <c r="I10" i="41"/>
  <c r="E10" i="41"/>
  <c r="C10" i="41"/>
  <c r="R9" i="41"/>
  <c r="I9" i="41"/>
  <c r="C9" i="41"/>
  <c r="W8" i="41"/>
  <c r="U8" i="41"/>
  <c r="U7" i="41" s="1"/>
  <c r="T8" i="41"/>
  <c r="R8" i="41"/>
  <c r="Q8" i="41"/>
  <c r="O8" i="41"/>
  <c r="O7" i="41" s="1"/>
  <c r="N8" i="41"/>
  <c r="L8" i="41"/>
  <c r="L7" i="41" s="1"/>
  <c r="K8" i="41"/>
  <c r="I8" i="41"/>
  <c r="I7" i="41" s="1"/>
  <c r="H8" i="41"/>
  <c r="F8" i="41"/>
  <c r="F7" i="41" s="1"/>
  <c r="R7" i="41"/>
  <c r="AC4" i="41"/>
  <c r="G24" i="40"/>
  <c r="G23" i="40"/>
  <c r="G22" i="40"/>
  <c r="G21" i="40"/>
  <c r="G20" i="40"/>
  <c r="G19" i="40"/>
  <c r="G18" i="40"/>
  <c r="G17" i="40"/>
  <c r="G16" i="40"/>
  <c r="J15" i="40"/>
  <c r="C16" i="21" s="1"/>
  <c r="G15" i="40"/>
  <c r="G14" i="40"/>
  <c r="J13" i="40"/>
  <c r="C14" i="21" s="1"/>
  <c r="G13" i="40"/>
  <c r="G12" i="40"/>
  <c r="J11" i="40"/>
  <c r="C12" i="21" s="1"/>
  <c r="G11" i="40"/>
  <c r="G10" i="40"/>
  <c r="J9" i="40"/>
  <c r="C10" i="21" s="1"/>
  <c r="G9" i="40"/>
  <c r="G8" i="40"/>
  <c r="J7" i="40"/>
  <c r="C8" i="21" s="1"/>
  <c r="G7" i="40"/>
  <c r="G6" i="40"/>
  <c r="J5" i="40"/>
  <c r="C6" i="21" s="1"/>
  <c r="G5" i="40"/>
  <c r="G4" i="40"/>
  <c r="C2" i="40"/>
  <c r="C1" i="40"/>
  <c r="D24" i="38"/>
  <c r="D23" i="38"/>
  <c r="D22" i="38"/>
  <c r="D20" i="38"/>
  <c r="D21" i="38"/>
  <c r="D19" i="38"/>
  <c r="D16" i="38"/>
  <c r="D17" i="38"/>
  <c r="D18" i="38"/>
  <c r="D15" i="38"/>
  <c r="D11" i="38"/>
  <c r="D12" i="38"/>
  <c r="D13" i="38"/>
  <c r="D14" i="38"/>
  <c r="D10" i="38"/>
  <c r="D5" i="38"/>
  <c r="D6" i="38"/>
  <c r="D7" i="38"/>
  <c r="D8" i="38"/>
  <c r="D9" i="38"/>
  <c r="D4" i="38"/>
  <c r="B24" i="38"/>
  <c r="B22" i="38"/>
  <c r="B23" i="38"/>
  <c r="B19" i="38"/>
  <c r="B20" i="38"/>
  <c r="B21" i="38"/>
  <c r="B15" i="38"/>
  <c r="B16" i="38"/>
  <c r="B17" i="38"/>
  <c r="B18" i="38"/>
  <c r="B10" i="38"/>
  <c r="B11" i="38"/>
  <c r="B12" i="38"/>
  <c r="B13" i="38"/>
  <c r="B14" i="38"/>
  <c r="B4" i="38"/>
  <c r="B5" i="38"/>
  <c r="B6" i="38"/>
  <c r="B7" i="38"/>
  <c r="B8" i="38"/>
  <c r="B9" i="38"/>
  <c r="T20" i="39"/>
  <c r="R20" i="39"/>
  <c r="Q20" i="39"/>
  <c r="O20" i="39"/>
  <c r="N20" i="39"/>
  <c r="L20" i="39"/>
  <c r="K20" i="39"/>
  <c r="I20" i="39"/>
  <c r="H20" i="39"/>
  <c r="F20" i="39"/>
  <c r="E20" i="39"/>
  <c r="C20" i="39"/>
  <c r="W18" i="39"/>
  <c r="U18" i="39"/>
  <c r="Q18" i="39"/>
  <c r="O18" i="39"/>
  <c r="N18" i="39"/>
  <c r="L18" i="39"/>
  <c r="K18" i="39"/>
  <c r="I18" i="39"/>
  <c r="H18" i="39"/>
  <c r="F18" i="39"/>
  <c r="E18" i="39"/>
  <c r="C18" i="39"/>
  <c r="W16" i="39"/>
  <c r="U16" i="39"/>
  <c r="T16" i="39"/>
  <c r="R15" i="39" s="1"/>
  <c r="R16" i="39"/>
  <c r="N16" i="39"/>
  <c r="L16" i="39"/>
  <c r="K16" i="39"/>
  <c r="I16" i="39"/>
  <c r="H16" i="39"/>
  <c r="F16" i="39"/>
  <c r="E16" i="39"/>
  <c r="C16" i="39"/>
  <c r="W14" i="39"/>
  <c r="U14" i="39"/>
  <c r="U13" i="39" s="1"/>
  <c r="T14" i="39"/>
  <c r="R14" i="39"/>
  <c r="Q14" i="39"/>
  <c r="O14" i="39"/>
  <c r="O13" i="39" s="1"/>
  <c r="K14" i="39"/>
  <c r="I14" i="39"/>
  <c r="H14" i="39"/>
  <c r="F14" i="39"/>
  <c r="F13" i="39" s="1"/>
  <c r="E14" i="39"/>
  <c r="C14" i="39"/>
  <c r="W12" i="39"/>
  <c r="U12" i="39"/>
  <c r="T12" i="39"/>
  <c r="R12" i="39"/>
  <c r="Q12" i="39"/>
  <c r="O12" i="39"/>
  <c r="N12" i="39"/>
  <c r="L12" i="39"/>
  <c r="H12" i="39"/>
  <c r="F12" i="39"/>
  <c r="E12" i="39"/>
  <c r="C12" i="39"/>
  <c r="C11" i="39"/>
  <c r="W10" i="39"/>
  <c r="U10" i="39"/>
  <c r="U9" i="39" s="1"/>
  <c r="T10" i="39"/>
  <c r="R10" i="39"/>
  <c r="R9" i="39" s="1"/>
  <c r="Q10" i="39"/>
  <c r="O10" i="39"/>
  <c r="O9" i="39" s="1"/>
  <c r="N10" i="39"/>
  <c r="L10" i="39"/>
  <c r="K10" i="39"/>
  <c r="I10" i="39"/>
  <c r="I9" i="39" s="1"/>
  <c r="E10" i="39"/>
  <c r="C10" i="39"/>
  <c r="W8" i="39"/>
  <c r="U8" i="39"/>
  <c r="T8" i="39"/>
  <c r="R8" i="39"/>
  <c r="R7" i="39" s="1"/>
  <c r="Q8" i="39"/>
  <c r="O8" i="39"/>
  <c r="N8" i="39"/>
  <c r="L8" i="39"/>
  <c r="K8" i="39"/>
  <c r="I8" i="39"/>
  <c r="H8" i="39"/>
  <c r="F8" i="39"/>
  <c r="U5" i="39"/>
  <c r="R5" i="39"/>
  <c r="AC4" i="39"/>
  <c r="G24" i="38"/>
  <c r="G23" i="38"/>
  <c r="G22" i="38"/>
  <c r="G21" i="38"/>
  <c r="G20" i="38"/>
  <c r="G19" i="38"/>
  <c r="G18" i="38"/>
  <c r="G17" i="38"/>
  <c r="G16" i="38"/>
  <c r="J15" i="38"/>
  <c r="B16" i="21" s="1"/>
  <c r="G15" i="38"/>
  <c r="G14" i="38"/>
  <c r="J13" i="38"/>
  <c r="B14" i="21" s="1"/>
  <c r="G13" i="38"/>
  <c r="G12" i="38"/>
  <c r="J11" i="38"/>
  <c r="B12" i="21" s="1"/>
  <c r="G11" i="38"/>
  <c r="G10" i="38"/>
  <c r="J9" i="38"/>
  <c r="B10" i="21" s="1"/>
  <c r="G9" i="38"/>
  <c r="G8" i="38"/>
  <c r="J7" i="38"/>
  <c r="B8" i="21" s="1"/>
  <c r="G7" i="38"/>
  <c r="G6" i="38"/>
  <c r="J5" i="38"/>
  <c r="B6" i="21" s="1"/>
  <c r="G5" i="38"/>
  <c r="G4" i="38"/>
  <c r="C1" i="38"/>
  <c r="C2" i="38" s="1"/>
  <c r="J13" i="13"/>
  <c r="J11" i="13"/>
  <c r="J9" i="13"/>
  <c r="J7" i="13"/>
  <c r="J5" i="13"/>
  <c r="J15" i="13"/>
  <c r="A16" i="21" s="1"/>
  <c r="W18" i="12"/>
  <c r="W16" i="12"/>
  <c r="T16" i="12"/>
  <c r="W14" i="12"/>
  <c r="T14" i="12"/>
  <c r="Q14" i="12"/>
  <c r="W12" i="12"/>
  <c r="T12" i="12"/>
  <c r="Q12" i="12"/>
  <c r="N12" i="12"/>
  <c r="W10" i="12"/>
  <c r="T10" i="12"/>
  <c r="Q10" i="12"/>
  <c r="N10" i="12"/>
  <c r="K10" i="12"/>
  <c r="U18" i="12"/>
  <c r="U16" i="12"/>
  <c r="R16" i="12"/>
  <c r="U14" i="12"/>
  <c r="R14" i="12"/>
  <c r="O14" i="12"/>
  <c r="U12" i="12"/>
  <c r="R12" i="12"/>
  <c r="O12" i="12"/>
  <c r="L12" i="12"/>
  <c r="U10" i="12"/>
  <c r="R10" i="12"/>
  <c r="O10" i="12"/>
  <c r="L10" i="12"/>
  <c r="I10" i="12"/>
  <c r="T20" i="12"/>
  <c r="Q20" i="12"/>
  <c r="Q18" i="12"/>
  <c r="N20" i="12"/>
  <c r="N18" i="12"/>
  <c r="N16" i="12"/>
  <c r="K20" i="12"/>
  <c r="K18" i="12"/>
  <c r="K16" i="12"/>
  <c r="K14" i="12"/>
  <c r="H20" i="12"/>
  <c r="H18" i="12"/>
  <c r="H16" i="12"/>
  <c r="H14" i="12"/>
  <c r="H12" i="12"/>
  <c r="R20" i="12"/>
  <c r="O20" i="12"/>
  <c r="O18" i="12"/>
  <c r="L20" i="12"/>
  <c r="L18" i="12"/>
  <c r="L16" i="12"/>
  <c r="I20" i="12"/>
  <c r="I18" i="12"/>
  <c r="I16" i="12"/>
  <c r="I14" i="12"/>
  <c r="F20" i="12"/>
  <c r="F18" i="12"/>
  <c r="F16" i="12"/>
  <c r="F14" i="12"/>
  <c r="F12" i="12"/>
  <c r="D24" i="13"/>
  <c r="D23" i="13"/>
  <c r="D22" i="13"/>
  <c r="D20" i="13"/>
  <c r="D21" i="13"/>
  <c r="D19" i="13"/>
  <c r="D16" i="13"/>
  <c r="D17" i="13"/>
  <c r="D18" i="13"/>
  <c r="D15" i="13"/>
  <c r="D11" i="13"/>
  <c r="D12" i="13"/>
  <c r="D13" i="13"/>
  <c r="D14" i="13"/>
  <c r="D10" i="13"/>
  <c r="B24" i="13"/>
  <c r="B23" i="13"/>
  <c r="B22" i="13"/>
  <c r="B21" i="13"/>
  <c r="B20" i="13"/>
  <c r="B19" i="13"/>
  <c r="B18" i="13"/>
  <c r="B17" i="13"/>
  <c r="B16" i="13"/>
  <c r="B15" i="13"/>
  <c r="B11" i="13"/>
  <c r="B10" i="13"/>
  <c r="H2" i="37"/>
  <c r="H3" i="37"/>
  <c r="J3" i="37" s="1"/>
  <c r="K3" i="37" s="1"/>
  <c r="H4" i="37"/>
  <c r="J4" i="37" s="1"/>
  <c r="K4" i="37" s="1"/>
  <c r="H5" i="37"/>
  <c r="J5" i="37" s="1"/>
  <c r="K5" i="37" s="1"/>
  <c r="H6" i="37"/>
  <c r="J6" i="37" s="1"/>
  <c r="K6" i="37" s="1"/>
  <c r="H7" i="37"/>
  <c r="J7" i="37" s="1"/>
  <c r="K7" i="37" s="1"/>
  <c r="H8" i="37"/>
  <c r="H9" i="37"/>
  <c r="J9" i="37" s="1"/>
  <c r="K9" i="37" s="1"/>
  <c r="H10" i="37"/>
  <c r="J10" i="37" s="1"/>
  <c r="K10" i="37" s="1"/>
  <c r="H11" i="37"/>
  <c r="J11" i="37" s="1"/>
  <c r="K11" i="37" s="1"/>
  <c r="H12" i="37"/>
  <c r="J12" i="37" s="1"/>
  <c r="K12" i="37" s="1"/>
  <c r="H13" i="37"/>
  <c r="J13" i="37" s="1"/>
  <c r="K13" i="37" s="1"/>
  <c r="H14" i="37"/>
  <c r="J14" i="37" s="1"/>
  <c r="K14" i="37" s="1"/>
  <c r="H15" i="37"/>
  <c r="J15" i="37" s="1"/>
  <c r="K15" i="37" s="1"/>
  <c r="H16" i="37"/>
  <c r="J16" i="37" s="1"/>
  <c r="K16" i="37" s="1"/>
  <c r="H17" i="37"/>
  <c r="J17" i="37" s="1"/>
  <c r="K17" i="37" s="1"/>
  <c r="H18" i="37"/>
  <c r="J18" i="37" s="1"/>
  <c r="K18" i="37" s="1"/>
  <c r="H19" i="37"/>
  <c r="J19" i="37" s="1"/>
  <c r="K19" i="37" s="1"/>
  <c r="H20" i="37"/>
  <c r="J20" i="37" s="1"/>
  <c r="K20" i="37" s="1"/>
  <c r="H21" i="37"/>
  <c r="J21" i="37" s="1"/>
  <c r="K21" i="37" s="1"/>
  <c r="H22" i="37"/>
  <c r="J22" i="37" s="1"/>
  <c r="K22" i="37" s="1"/>
  <c r="H23" i="37"/>
  <c r="J23" i="37" s="1"/>
  <c r="K23" i="37" s="1"/>
  <c r="H24" i="37"/>
  <c r="J24" i="37" s="1"/>
  <c r="K24" i="37" s="1"/>
  <c r="H25" i="37"/>
  <c r="J25" i="37" s="1"/>
  <c r="K25" i="37" s="1"/>
  <c r="H26" i="37"/>
  <c r="J26" i="37" s="1"/>
  <c r="K26" i="37" s="1"/>
  <c r="H27" i="37"/>
  <c r="J27" i="37" s="1"/>
  <c r="K27" i="37" s="1"/>
  <c r="H28" i="37"/>
  <c r="J28" i="37" s="1"/>
  <c r="K28" i="37" s="1"/>
  <c r="H29" i="37"/>
  <c r="J29" i="37" s="1"/>
  <c r="K29" i="37" s="1"/>
  <c r="H30" i="37"/>
  <c r="J30" i="37" s="1"/>
  <c r="K30" i="37" s="1"/>
  <c r="H31" i="37"/>
  <c r="J31" i="37" s="1"/>
  <c r="K31" i="37" s="1"/>
  <c r="H32" i="37"/>
  <c r="J32" i="37" s="1"/>
  <c r="K32" i="37" s="1"/>
  <c r="H33" i="37"/>
  <c r="J33" i="37" s="1"/>
  <c r="K33" i="37" s="1"/>
  <c r="H34" i="37"/>
  <c r="J34" i="37" s="1"/>
  <c r="K34" i="37" s="1"/>
  <c r="H35" i="37"/>
  <c r="J35" i="37" s="1"/>
  <c r="K35" i="37" s="1"/>
  <c r="H36" i="37"/>
  <c r="J36" i="37" s="1"/>
  <c r="K36" i="37" s="1"/>
  <c r="H37" i="37"/>
  <c r="J37" i="37" s="1"/>
  <c r="K37" i="37" s="1"/>
  <c r="H38" i="37"/>
  <c r="J38" i="37" s="1"/>
  <c r="K38" i="37" s="1"/>
  <c r="H39" i="37"/>
  <c r="J39" i="37" s="1"/>
  <c r="K39" i="37" s="1"/>
  <c r="H40" i="37"/>
  <c r="N4" i="28"/>
  <c r="N5" i="28"/>
  <c r="N6" i="28"/>
  <c r="N7" i="28"/>
  <c r="N8" i="28"/>
  <c r="N9" i="28"/>
  <c r="N10" i="28"/>
  <c r="N11" i="28"/>
  <c r="N12" i="28"/>
  <c r="N13" i="28"/>
  <c r="N14" i="28"/>
  <c r="N15" i="28"/>
  <c r="N16" i="28"/>
  <c r="N17" i="28"/>
  <c r="N18" i="28"/>
  <c r="N19" i="28"/>
  <c r="N20" i="28"/>
  <c r="N21" i="28"/>
  <c r="N22" i="28"/>
  <c r="N23" i="28"/>
  <c r="N24" i="28"/>
  <c r="N25" i="28"/>
  <c r="N26" i="28"/>
  <c r="N27" i="28"/>
  <c r="N28" i="28"/>
  <c r="N29" i="28"/>
  <c r="N30" i="28"/>
  <c r="N31" i="28"/>
  <c r="N32" i="28"/>
  <c r="N33" i="28"/>
  <c r="N34" i="28"/>
  <c r="N35" i="28"/>
  <c r="N36" i="28"/>
  <c r="N37" i="28"/>
  <c r="N38" i="28"/>
  <c r="N39" i="28"/>
  <c r="N40" i="28"/>
  <c r="O40" i="28" s="1"/>
  <c r="N41" i="28"/>
  <c r="N42" i="28"/>
  <c r="O42" i="28" s="1"/>
  <c r="E55" i="37"/>
  <c r="A41" i="28"/>
  <c r="A42" i="28"/>
  <c r="A36" i="28"/>
  <c r="A37" i="28"/>
  <c r="A38" i="28"/>
  <c r="A39" i="28"/>
  <c r="A40" i="28"/>
  <c r="H16" i="23"/>
  <c r="H15" i="23" s="1"/>
  <c r="H14" i="23" s="1"/>
  <c r="F17" i="23" s="1"/>
  <c r="F16" i="23" s="1"/>
  <c r="F15" i="23" s="1"/>
  <c r="F14" i="23" s="1"/>
  <c r="D17" i="23" s="1"/>
  <c r="D16" i="23" s="1"/>
  <c r="D15" i="23" s="1"/>
  <c r="D14" i="23" s="1"/>
  <c r="B17" i="23" s="1"/>
  <c r="B16" i="23" s="1"/>
  <c r="B15" i="23" s="1"/>
  <c r="B14" i="23" s="1"/>
  <c r="I13" i="41" l="1"/>
  <c r="X17" i="41"/>
  <c r="AE17" i="41" s="1"/>
  <c r="F19" i="41"/>
  <c r="L19" i="41"/>
  <c r="R19" i="41"/>
  <c r="R13" i="47"/>
  <c r="F19" i="39"/>
  <c r="X9" i="41"/>
  <c r="Y9" i="41" s="1"/>
  <c r="X15" i="41"/>
  <c r="C4" i="28"/>
  <c r="C11" i="45"/>
  <c r="U15" i="45"/>
  <c r="AB15" i="45" s="1"/>
  <c r="I17" i="45"/>
  <c r="F13" i="47"/>
  <c r="C15" i="47"/>
  <c r="F11" i="45"/>
  <c r="C15" i="45"/>
  <c r="F13" i="45"/>
  <c r="F7" i="45"/>
  <c r="R7" i="45"/>
  <c r="U13" i="45"/>
  <c r="X13" i="45" s="1"/>
  <c r="U9" i="45"/>
  <c r="Y9" i="45" s="1"/>
  <c r="O17" i="45"/>
  <c r="L15" i="45"/>
  <c r="F17" i="45"/>
  <c r="U7" i="45"/>
  <c r="X7" i="45" s="1"/>
  <c r="C15" i="43"/>
  <c r="R11" i="43"/>
  <c r="X11" i="41"/>
  <c r="AB11" i="41" s="1"/>
  <c r="F11" i="41"/>
  <c r="C15" i="41"/>
  <c r="F17" i="41"/>
  <c r="L15" i="41"/>
  <c r="C13" i="41"/>
  <c r="AB17" i="41"/>
  <c r="Z11" i="41"/>
  <c r="AC11" i="41" s="1"/>
  <c r="AD11" i="41"/>
  <c r="X7" i="41"/>
  <c r="AE7" i="41" s="1"/>
  <c r="X19" i="41"/>
  <c r="AE19" i="41" s="1"/>
  <c r="X13" i="41"/>
  <c r="Z17" i="41"/>
  <c r="Y17" i="41"/>
  <c r="AA9" i="41"/>
  <c r="AD17" i="41"/>
  <c r="AF17" i="41" s="1"/>
  <c r="F17" i="39"/>
  <c r="L19" i="39"/>
  <c r="C15" i="39"/>
  <c r="I17" i="39"/>
  <c r="C19" i="39"/>
  <c r="O19" i="39"/>
  <c r="F11" i="39"/>
  <c r="F15" i="39"/>
  <c r="L17" i="39"/>
  <c r="I15" i="39"/>
  <c r="C17" i="39"/>
  <c r="O17" i="39"/>
  <c r="I17" i="47"/>
  <c r="X17" i="47" s="1"/>
  <c r="C11" i="47"/>
  <c r="F17" i="47"/>
  <c r="U15" i="47"/>
  <c r="X15" i="47" s="1"/>
  <c r="F15" i="47"/>
  <c r="U13" i="47"/>
  <c r="W13" i="47" s="1"/>
  <c r="L15" i="47"/>
  <c r="U9" i="47"/>
  <c r="W9" i="47" s="1"/>
  <c r="O7" i="47"/>
  <c r="U7" i="47"/>
  <c r="AA7" i="47" s="1"/>
  <c r="I15" i="47"/>
  <c r="U17" i="47"/>
  <c r="Y17" i="47" s="1"/>
  <c r="O17" i="47"/>
  <c r="O9" i="47"/>
  <c r="C26" i="28"/>
  <c r="J2" i="37"/>
  <c r="K2" i="37" s="1"/>
  <c r="C42" i="28"/>
  <c r="C35" i="28"/>
  <c r="C27" i="28"/>
  <c r="C19" i="28"/>
  <c r="C11" i="28"/>
  <c r="C18" i="28"/>
  <c r="C41" i="28"/>
  <c r="C33" i="28"/>
  <c r="C25" i="28"/>
  <c r="C17" i="28"/>
  <c r="C9" i="28"/>
  <c r="C34" i="28"/>
  <c r="C32" i="28"/>
  <c r="C24" i="28"/>
  <c r="C16" i="28"/>
  <c r="C8" i="28"/>
  <c r="C10" i="28"/>
  <c r="C39" i="28"/>
  <c r="C7" i="28"/>
  <c r="C22" i="28"/>
  <c r="C40" i="28"/>
  <c r="C23" i="28"/>
  <c r="C30" i="28"/>
  <c r="C14" i="28"/>
  <c r="C37" i="28"/>
  <c r="C29" i="28"/>
  <c r="C21" i="28"/>
  <c r="C13" i="28"/>
  <c r="C5" i="28"/>
  <c r="C31" i="28"/>
  <c r="C15" i="28"/>
  <c r="C38" i="28"/>
  <c r="C6" i="28"/>
  <c r="C36" i="28"/>
  <c r="C28" i="28"/>
  <c r="C20" i="28"/>
  <c r="C12" i="28"/>
  <c r="AB13" i="47"/>
  <c r="X13" i="47"/>
  <c r="AB15" i="47"/>
  <c r="Y15" i="47"/>
  <c r="W15" i="47"/>
  <c r="C13" i="47"/>
  <c r="C9" i="47"/>
  <c r="U11" i="47"/>
  <c r="Y7" i="45"/>
  <c r="AB9" i="45"/>
  <c r="AA9" i="45"/>
  <c r="V9" i="45"/>
  <c r="AB13" i="45"/>
  <c r="AC13" i="45" s="1"/>
  <c r="Y13" i="45"/>
  <c r="V15" i="45"/>
  <c r="C9" i="45"/>
  <c r="X9" i="45" s="1"/>
  <c r="U11" i="45"/>
  <c r="W15" i="45"/>
  <c r="X15" i="45"/>
  <c r="U17" i="45"/>
  <c r="Y15" i="45"/>
  <c r="Z15" i="45" s="1"/>
  <c r="AA15" i="45"/>
  <c r="AC15" i="45" s="1"/>
  <c r="I17" i="43"/>
  <c r="I13" i="43"/>
  <c r="R9" i="43"/>
  <c r="O7" i="39"/>
  <c r="L11" i="39"/>
  <c r="X17" i="39"/>
  <c r="AE17" i="39" s="1"/>
  <c r="I19" i="39"/>
  <c r="R11" i="39"/>
  <c r="U17" i="39"/>
  <c r="AA17" i="39" s="1"/>
  <c r="L7" i="39"/>
  <c r="U11" i="39"/>
  <c r="I13" i="39"/>
  <c r="X9" i="39"/>
  <c r="R19" i="39"/>
  <c r="X15" i="39"/>
  <c r="U7" i="39"/>
  <c r="L9" i="39"/>
  <c r="AB9" i="39" s="1"/>
  <c r="O11" i="39"/>
  <c r="X13" i="39"/>
  <c r="AE13" i="39" s="1"/>
  <c r="R13" i="39"/>
  <c r="U15" i="39"/>
  <c r="L15" i="39"/>
  <c r="X19" i="39"/>
  <c r="AD19" i="39" s="1"/>
  <c r="C13" i="39"/>
  <c r="X7" i="39"/>
  <c r="I7" i="39"/>
  <c r="X11" i="39"/>
  <c r="AD11" i="39" s="1"/>
  <c r="F7" i="39"/>
  <c r="C9" i="39"/>
  <c r="O13" i="43"/>
  <c r="I15" i="43"/>
  <c r="L15" i="43"/>
  <c r="U7" i="43"/>
  <c r="L7" i="43"/>
  <c r="R15" i="43"/>
  <c r="F7" i="43"/>
  <c r="R7" i="43"/>
  <c r="F11" i="43"/>
  <c r="U17" i="43"/>
  <c r="L11" i="43"/>
  <c r="R13" i="43"/>
  <c r="O7" i="43"/>
  <c r="U9" i="43"/>
  <c r="L17" i="43"/>
  <c r="C13" i="43"/>
  <c r="U11" i="43"/>
  <c r="O17" i="43"/>
  <c r="F13" i="43"/>
  <c r="F15" i="43"/>
  <c r="I7" i="43"/>
  <c r="U15" i="43"/>
  <c r="U13" i="43"/>
  <c r="O9" i="43"/>
  <c r="AC17" i="41"/>
  <c r="Z15" i="41"/>
  <c r="AC15" i="41" s="1"/>
  <c r="AE11" i="41"/>
  <c r="Y13" i="41"/>
  <c r="AA15" i="41"/>
  <c r="Z13" i="41"/>
  <c r="AB15" i="41"/>
  <c r="AD15" i="41"/>
  <c r="AE15" i="41"/>
  <c r="AF15" i="41"/>
  <c r="Y15" i="41"/>
  <c r="AA17" i="41"/>
  <c r="Y15" i="39"/>
  <c r="AE15" i="39"/>
  <c r="AD15" i="39"/>
  <c r="AF15" i="39" s="1"/>
  <c r="AB19" i="39"/>
  <c r="Z19" i="39"/>
  <c r="AC19" i="39" s="1"/>
  <c r="Y19" i="39"/>
  <c r="AB17" i="39"/>
  <c r="AD9" i="39"/>
  <c r="AE9" i="39"/>
  <c r="Y9" i="39"/>
  <c r="Z9" i="39"/>
  <c r="O4" i="28"/>
  <c r="O5" i="28"/>
  <c r="O13" i="28"/>
  <c r="O21" i="28"/>
  <c r="O29" i="28"/>
  <c r="O37" i="28"/>
  <c r="O15" i="28"/>
  <c r="O31" i="28"/>
  <c r="O8" i="28"/>
  <c r="O32" i="28"/>
  <c r="O9" i="28"/>
  <c r="O25" i="28"/>
  <c r="O41" i="28"/>
  <c r="O34" i="28"/>
  <c r="O35" i="28"/>
  <c r="O20" i="28"/>
  <c r="O6" i="28"/>
  <c r="O14" i="28"/>
  <c r="O22" i="28"/>
  <c r="O30" i="28"/>
  <c r="O38" i="28"/>
  <c r="O7" i="28"/>
  <c r="O23" i="28"/>
  <c r="O16" i="28"/>
  <c r="O24" i="28"/>
  <c r="O17" i="28"/>
  <c r="O33" i="28"/>
  <c r="O18" i="28"/>
  <c r="O27" i="28"/>
  <c r="O12" i="28"/>
  <c r="O39" i="28"/>
  <c r="O19" i="28"/>
  <c r="O28" i="28"/>
  <c r="O26" i="28"/>
  <c r="O36" i="28"/>
  <c r="O10" i="28"/>
  <c r="O11" i="28"/>
  <c r="B9" i="12"/>
  <c r="B19" i="12"/>
  <c r="B17" i="12"/>
  <c r="B15" i="12"/>
  <c r="B13" i="12"/>
  <c r="B11" i="12"/>
  <c r="B7" i="12"/>
  <c r="D5" i="13"/>
  <c r="D6" i="13"/>
  <c r="D7" i="13"/>
  <c r="D8" i="13"/>
  <c r="D9" i="13"/>
  <c r="D4" i="13"/>
  <c r="Z19" i="41" l="1"/>
  <c r="AB9" i="41"/>
  <c r="AC9" i="41" s="1"/>
  <c r="AE9" i="41"/>
  <c r="Z9" i="41"/>
  <c r="AA19" i="39"/>
  <c r="AD9" i="41"/>
  <c r="Y11" i="41"/>
  <c r="X9" i="47"/>
  <c r="AA15" i="47"/>
  <c r="AA13" i="45"/>
  <c r="V13" i="45"/>
  <c r="W13" i="45"/>
  <c r="Z13" i="45" s="1"/>
  <c r="W9" i="45"/>
  <c r="Z9" i="45" s="1"/>
  <c r="AA7" i="45"/>
  <c r="AB7" i="45"/>
  <c r="AC7" i="45" s="1"/>
  <c r="V7" i="45"/>
  <c r="W7" i="45"/>
  <c r="Z7" i="45" s="1"/>
  <c r="AD7" i="45" s="1"/>
  <c r="AC9" i="45"/>
  <c r="AD9" i="45" s="1"/>
  <c r="V9" i="43"/>
  <c r="AB9" i="43"/>
  <c r="AA9" i="43"/>
  <c r="V13" i="43"/>
  <c r="AB13" i="43"/>
  <c r="AA13" i="43"/>
  <c r="W17" i="43"/>
  <c r="AB17" i="43"/>
  <c r="AC17" i="43" s="1"/>
  <c r="AA17" i="43"/>
  <c r="AA11" i="43"/>
  <c r="AB11" i="43"/>
  <c r="W15" i="43"/>
  <c r="AB15" i="43"/>
  <c r="AA15" i="43"/>
  <c r="V7" i="43"/>
  <c r="AB7" i="43"/>
  <c r="AC7" i="43" s="1"/>
  <c r="AA7" i="43"/>
  <c r="AB7" i="41"/>
  <c r="AF11" i="41"/>
  <c r="AA11" i="41"/>
  <c r="AA7" i="41"/>
  <c r="Y7" i="41"/>
  <c r="AG17" i="41"/>
  <c r="AC19" i="41"/>
  <c r="AG19" i="41" s="1"/>
  <c r="AD19" i="41"/>
  <c r="AB19" i="41"/>
  <c r="Y19" i="41"/>
  <c r="AA19" i="41"/>
  <c r="AF19" i="41"/>
  <c r="AG11" i="41"/>
  <c r="AF7" i="41"/>
  <c r="AE13" i="41"/>
  <c r="AD13" i="41"/>
  <c r="AA13" i="41"/>
  <c r="Z7" i="41"/>
  <c r="AD7" i="41"/>
  <c r="AF9" i="41"/>
  <c r="AG9" i="41" s="1"/>
  <c r="AC13" i="41"/>
  <c r="AG13" i="41" s="1"/>
  <c r="AG15" i="41"/>
  <c r="AB13" i="41"/>
  <c r="AC7" i="41"/>
  <c r="AF13" i="41"/>
  <c r="Z17" i="39"/>
  <c r="Y17" i="39"/>
  <c r="AB15" i="39"/>
  <c r="AD17" i="39"/>
  <c r="AF17" i="39" s="1"/>
  <c r="Y9" i="47"/>
  <c r="Z15" i="47"/>
  <c r="Z9" i="47"/>
  <c r="W17" i="47"/>
  <c r="Z17" i="47" s="1"/>
  <c r="V15" i="47"/>
  <c r="Y13" i="47"/>
  <c r="Z13" i="47" s="1"/>
  <c r="AD13" i="47" s="1"/>
  <c r="AA13" i="47"/>
  <c r="AC13" i="47" s="1"/>
  <c r="AC7" i="47"/>
  <c r="V7" i="47"/>
  <c r="AB9" i="47"/>
  <c r="W7" i="47"/>
  <c r="V13" i="47"/>
  <c r="AB7" i="47"/>
  <c r="AA9" i="47"/>
  <c r="AC9" i="47" s="1"/>
  <c r="X7" i="47"/>
  <c r="V9" i="47"/>
  <c r="AC15" i="47"/>
  <c r="AD15" i="47" s="1"/>
  <c r="AB17" i="47"/>
  <c r="AA17" i="47"/>
  <c r="Y7" i="47"/>
  <c r="Z7" i="47" s="1"/>
  <c r="AD7" i="47" s="1"/>
  <c r="V17" i="47"/>
  <c r="Y11" i="47"/>
  <c r="X11" i="47"/>
  <c r="W11" i="47"/>
  <c r="Z11" i="47" s="1"/>
  <c r="V11" i="47"/>
  <c r="AB11" i="47"/>
  <c r="AA11" i="47"/>
  <c r="AD15" i="45"/>
  <c r="AD13" i="45"/>
  <c r="Y17" i="45"/>
  <c r="X17" i="45"/>
  <c r="W17" i="45"/>
  <c r="Z17" i="45" s="1"/>
  <c r="V17" i="45"/>
  <c r="AB17" i="45"/>
  <c r="AA17" i="45"/>
  <c r="Y11" i="45"/>
  <c r="X11" i="45"/>
  <c r="W11" i="45"/>
  <c r="V11" i="45"/>
  <c r="AB11" i="45"/>
  <c r="AA11" i="45"/>
  <c r="AC11" i="45" s="1"/>
  <c r="Y17" i="43"/>
  <c r="W7" i="43"/>
  <c r="AC9" i="39"/>
  <c r="Y13" i="39"/>
  <c r="AA15" i="39"/>
  <c r="AF9" i="39"/>
  <c r="AE19" i="39"/>
  <c r="AF19" i="39" s="1"/>
  <c r="AG19" i="39" s="1"/>
  <c r="Z15" i="39"/>
  <c r="AC15" i="39" s="1"/>
  <c r="AG15" i="39" s="1"/>
  <c r="AA9" i="39"/>
  <c r="AE11" i="39"/>
  <c r="Z11" i="39"/>
  <c r="AC11" i="39" s="1"/>
  <c r="Y11" i="39"/>
  <c r="AB7" i="39"/>
  <c r="AD7" i="39"/>
  <c r="AF11" i="39"/>
  <c r="Z13" i="39"/>
  <c r="AA11" i="39"/>
  <c r="AC17" i="39"/>
  <c r="AA13" i="39"/>
  <c r="AB11" i="39"/>
  <c r="AB13" i="39"/>
  <c r="AE7" i="39"/>
  <c r="AD13" i="39"/>
  <c r="AF13" i="39" s="1"/>
  <c r="Y7" i="39"/>
  <c r="Z7" i="39"/>
  <c r="AA7" i="39"/>
  <c r="V17" i="43"/>
  <c r="Y7" i="43"/>
  <c r="V15" i="43"/>
  <c r="X15" i="43"/>
  <c r="X9" i="43"/>
  <c r="Y15" i="43"/>
  <c r="V11" i="43"/>
  <c r="W9" i="43"/>
  <c r="X7" i="43"/>
  <c r="Y11" i="43"/>
  <c r="X17" i="43"/>
  <c r="W11" i="43"/>
  <c r="X11" i="43"/>
  <c r="Y9" i="43"/>
  <c r="Y13" i="43"/>
  <c r="X13" i="43"/>
  <c r="W13" i="43"/>
  <c r="AC17" i="45" l="1"/>
  <c r="AD17" i="45" s="1"/>
  <c r="AE17" i="45" s="1"/>
  <c r="Z11" i="45"/>
  <c r="AD11" i="45" s="1"/>
  <c r="Z15" i="43"/>
  <c r="Z17" i="43"/>
  <c r="AH17" i="41"/>
  <c r="AH11" i="41"/>
  <c r="AG7" i="41"/>
  <c r="AG17" i="39"/>
  <c r="AH19" i="39" s="1"/>
  <c r="AF7" i="39"/>
  <c r="AG9" i="39"/>
  <c r="AD9" i="47"/>
  <c r="AC17" i="47"/>
  <c r="AD17" i="47" s="1"/>
  <c r="AC11" i="47"/>
  <c r="AE9" i="47"/>
  <c r="AD11" i="47"/>
  <c r="AE13" i="47" s="1"/>
  <c r="AE7" i="45"/>
  <c r="AE11" i="45"/>
  <c r="AE15" i="45"/>
  <c r="AC11" i="43"/>
  <c r="AC13" i="43"/>
  <c r="AC9" i="43"/>
  <c r="Z7" i="43"/>
  <c r="AD7" i="43" s="1"/>
  <c r="AG11" i="39"/>
  <c r="AC13" i="39"/>
  <c r="AG13" i="39" s="1"/>
  <c r="AC7" i="39"/>
  <c r="AG7" i="39" s="1"/>
  <c r="AH11" i="39"/>
  <c r="AH13" i="39"/>
  <c r="Z9" i="43"/>
  <c r="AC15" i="43"/>
  <c r="AD15" i="43" s="1"/>
  <c r="Z13" i="43"/>
  <c r="Z11" i="43"/>
  <c r="AD11" i="43" s="1"/>
  <c r="AD17" i="43"/>
  <c r="B14" i="13"/>
  <c r="B13" i="13"/>
  <c r="B12" i="13"/>
  <c r="B4" i="13"/>
  <c r="B9" i="13"/>
  <c r="B8" i="13"/>
  <c r="B7" i="13"/>
  <c r="B6" i="13"/>
  <c r="B5" i="13"/>
  <c r="AE13" i="45" l="1"/>
  <c r="AE9" i="45"/>
  <c r="AD9" i="43"/>
  <c r="AH7" i="41"/>
  <c r="AH13" i="41"/>
  <c r="AH19" i="41"/>
  <c r="AH9" i="41"/>
  <c r="AH15" i="41"/>
  <c r="AH17" i="39"/>
  <c r="AH15" i="39"/>
  <c r="AH7" i="39"/>
  <c r="AE17" i="47"/>
  <c r="AE11" i="47"/>
  <c r="AE15" i="47"/>
  <c r="AE7" i="47"/>
  <c r="AD13" i="43"/>
  <c r="AE13" i="43" s="1"/>
  <c r="AH9" i="39"/>
  <c r="A34" i="28"/>
  <c r="A32" i="28"/>
  <c r="A30" i="28"/>
  <c r="A31" i="28"/>
  <c r="A29" i="28"/>
  <c r="A33" i="28"/>
  <c r="A35" i="28"/>
  <c r="A25" i="28"/>
  <c r="A28" i="28"/>
  <c r="A21" i="28"/>
  <c r="A26" i="28"/>
  <c r="A24" i="28"/>
  <c r="A22" i="28"/>
  <c r="A23" i="28"/>
  <c r="A27" i="28"/>
  <c r="A17" i="28"/>
  <c r="A20" i="28"/>
  <c r="A19" i="28"/>
  <c r="A14" i="28"/>
  <c r="A18" i="28"/>
  <c r="A16" i="28"/>
  <c r="A15" i="28"/>
  <c r="A13" i="28"/>
  <c r="A12" i="28"/>
  <c r="A11" i="28"/>
  <c r="A5" i="28"/>
  <c r="A7" i="28"/>
  <c r="A6" i="28"/>
  <c r="A10" i="28"/>
  <c r="A9" i="28"/>
  <c r="A8" i="28"/>
  <c r="A4" i="28"/>
  <c r="AE7" i="43" l="1"/>
  <c r="AE11" i="43"/>
  <c r="AE17" i="43"/>
  <c r="AE9" i="43"/>
  <c r="AE15" i="43"/>
  <c r="A13" i="21"/>
  <c r="A11" i="21"/>
  <c r="A9" i="21"/>
  <c r="A7" i="21"/>
  <c r="A5" i="21"/>
  <c r="A12" i="21"/>
  <c r="A14" i="21"/>
  <c r="C1" i="13"/>
  <c r="C2" i="13" s="1"/>
  <c r="G5" i="13" l="1"/>
  <c r="G6" i="13"/>
  <c r="G7" i="13"/>
  <c r="G8" i="13"/>
  <c r="G9" i="13"/>
  <c r="G10" i="13"/>
  <c r="G11" i="13"/>
  <c r="G12" i="13"/>
  <c r="G13" i="13"/>
  <c r="G14" i="13"/>
  <c r="G15" i="13"/>
  <c r="G16" i="13"/>
  <c r="G17" i="13"/>
  <c r="G18" i="13"/>
  <c r="G19" i="13"/>
  <c r="G20" i="13"/>
  <c r="G21" i="13"/>
  <c r="G22" i="13"/>
  <c r="G23" i="13"/>
  <c r="G24" i="13"/>
  <c r="A8" i="21" l="1"/>
  <c r="A10" i="21"/>
  <c r="A6" i="21"/>
  <c r="R19" i="12" l="1"/>
  <c r="O17" i="12"/>
  <c r="I15" i="12"/>
  <c r="F19" i="12"/>
  <c r="F15" i="12"/>
  <c r="F11" i="12"/>
  <c r="U15" i="12"/>
  <c r="R15" i="12"/>
  <c r="U13" i="12"/>
  <c r="R13" i="12"/>
  <c r="O13" i="12"/>
  <c r="O11" i="12"/>
  <c r="R9" i="12"/>
  <c r="O9" i="12"/>
  <c r="F8" i="12"/>
  <c r="H8" i="12"/>
  <c r="I8" i="12"/>
  <c r="K8" i="12"/>
  <c r="L8" i="12"/>
  <c r="N8" i="12"/>
  <c r="O8" i="12"/>
  <c r="Q8" i="12"/>
  <c r="R8" i="12"/>
  <c r="T8" i="12"/>
  <c r="U8" i="12"/>
  <c r="W8" i="12"/>
  <c r="C10" i="12"/>
  <c r="E10" i="12"/>
  <c r="C12" i="12"/>
  <c r="E12" i="12"/>
  <c r="C14" i="12"/>
  <c r="E14" i="12"/>
  <c r="C16" i="12"/>
  <c r="E16" i="12"/>
  <c r="C18" i="12"/>
  <c r="E18" i="12"/>
  <c r="C20" i="12"/>
  <c r="E20" i="12"/>
  <c r="I7" i="12" l="1"/>
  <c r="R11" i="12"/>
  <c r="U9" i="12"/>
  <c r="L9" i="12"/>
  <c r="L11" i="12"/>
  <c r="U11" i="12"/>
  <c r="I9" i="12"/>
  <c r="F13" i="12"/>
  <c r="F17" i="12"/>
  <c r="I13" i="12"/>
  <c r="I17" i="12"/>
  <c r="L15" i="12"/>
  <c r="L19" i="12"/>
  <c r="O19" i="12"/>
  <c r="C9" i="12"/>
  <c r="R7" i="12"/>
  <c r="C17" i="12"/>
  <c r="C13" i="12"/>
  <c r="X7" i="12"/>
  <c r="C11" i="12"/>
  <c r="F7" i="12"/>
  <c r="I19" i="12"/>
  <c r="L17" i="12"/>
  <c r="C19" i="12"/>
  <c r="C15" i="12"/>
  <c r="L7" i="12"/>
  <c r="O7" i="12"/>
  <c r="U7" i="12"/>
  <c r="X19" i="12"/>
  <c r="X17" i="12"/>
  <c r="U17" i="12"/>
  <c r="X15" i="12"/>
  <c r="X13" i="12"/>
  <c r="X11" i="12"/>
  <c r="X9" i="12"/>
  <c r="Y15" i="12" l="1"/>
  <c r="AE15" i="12"/>
  <c r="AD15" i="12"/>
  <c r="AF15" i="12" s="1"/>
  <c r="Y19" i="12"/>
  <c r="AE19" i="12"/>
  <c r="AD19" i="12"/>
  <c r="AE17" i="12"/>
  <c r="AD17" i="12"/>
  <c r="Y11" i="12"/>
  <c r="AE11" i="12"/>
  <c r="AD11" i="12"/>
  <c r="AE9" i="12"/>
  <c r="AD9" i="12"/>
  <c r="Y13" i="12"/>
  <c r="AE13" i="12"/>
  <c r="AD13" i="12"/>
  <c r="AE7" i="12"/>
  <c r="AD7" i="12"/>
  <c r="Y9" i="12"/>
  <c r="Y7" i="12"/>
  <c r="Y17" i="12"/>
  <c r="AA7" i="12"/>
  <c r="Z7" i="12"/>
  <c r="AB7" i="12"/>
  <c r="AA9" i="12"/>
  <c r="AB19" i="12"/>
  <c r="Z17" i="12"/>
  <c r="AB17" i="12"/>
  <c r="Z19" i="12"/>
  <c r="AA19" i="12"/>
  <c r="AA17" i="12"/>
  <c r="Z15" i="12"/>
  <c r="AB15" i="12"/>
  <c r="AA15" i="12"/>
  <c r="AB13" i="12"/>
  <c r="Z13" i="12"/>
  <c r="AA13" i="12"/>
  <c r="AB11" i="12"/>
  <c r="AA11" i="12"/>
  <c r="Z11" i="12"/>
  <c r="Z9" i="12"/>
  <c r="AB9" i="12"/>
  <c r="AF17" i="12" l="1"/>
  <c r="AF9" i="12"/>
  <c r="AC19" i="12"/>
  <c r="AF7" i="12"/>
  <c r="AF19" i="12"/>
  <c r="AC17" i="12"/>
  <c r="AF11" i="12"/>
  <c r="AC11" i="12"/>
  <c r="AC15" i="12"/>
  <c r="AG15" i="12" s="1"/>
  <c r="AF13" i="12"/>
  <c r="AC13" i="12"/>
  <c r="AC7" i="12"/>
  <c r="AG7" i="12" s="1"/>
  <c r="AC9" i="12"/>
  <c r="AG17" i="12" l="1"/>
  <c r="AG9" i="12"/>
  <c r="AG19" i="12"/>
  <c r="AG13" i="12"/>
  <c r="AG11" i="12"/>
  <c r="AH7" i="12" l="1"/>
  <c r="AH9" i="12"/>
  <c r="AH11" i="12"/>
  <c r="AH15" i="12"/>
  <c r="AH19" i="12"/>
  <c r="AH13" i="12"/>
  <c r="AH17" i="12"/>
  <c r="G4" i="13" l="1"/>
  <c r="U5" i="12"/>
  <c r="R5" i="12"/>
  <c r="O5" i="12"/>
  <c r="L5" i="12"/>
  <c r="I5" i="12"/>
  <c r="F5" i="12"/>
  <c r="C5" i="12"/>
  <c r="AC4" i="12" l="1"/>
</calcChain>
</file>

<file path=xl/comments1.xml><?xml version="1.0" encoding="utf-8"?>
<comments xmlns="http://schemas.openxmlformats.org/spreadsheetml/2006/main">
  <authors>
    <author>win10setup</author>
  </authors>
  <commentList>
    <comment ref="H17" authorId="0" shapeId="0">
      <text>
        <r>
          <rPr>
            <sz val="14"/>
            <color indexed="81"/>
            <rFont val="ＭＳ Ｐゴシック"/>
            <family val="3"/>
            <charset val="128"/>
          </rPr>
          <t>m/d 形式で日付を
入れてください。</t>
        </r>
      </text>
    </comment>
  </commentList>
</comments>
</file>

<file path=xl/comments2.xml><?xml version="1.0" encoding="utf-8"?>
<comments xmlns="http://schemas.openxmlformats.org/spreadsheetml/2006/main">
  <authors>
    <author/>
  </authors>
  <commentList>
    <comment ref="C3" authorId="0" shapeId="0">
      <text>
        <r>
          <rPr>
            <sz val="11"/>
            <color rgb="FF000000"/>
            <rFont val="MS PGothic"/>
            <family val="3"/>
            <charset val="128"/>
          </rPr>
          <t>得点を入力</t>
        </r>
      </text>
    </comment>
    <comment ref="F3" authorId="0" shapeId="0">
      <text>
        <r>
          <rPr>
            <sz val="11"/>
            <color rgb="FF000000"/>
            <rFont val="MS PGothic"/>
            <family val="3"/>
            <charset val="128"/>
          </rPr>
          <t>4/1の形式で入力</t>
        </r>
      </text>
    </comment>
    <comment ref="C28" authorId="0" shapeId="0">
      <text>
        <r>
          <rPr>
            <sz val="11"/>
            <color rgb="FF000000"/>
            <rFont val="MS PGothic"/>
            <family val="3"/>
            <charset val="128"/>
          </rPr>
          <t>得点を入力</t>
        </r>
      </text>
    </comment>
    <comment ref="F28" authorId="0" shapeId="0">
      <text>
        <r>
          <rPr>
            <sz val="11"/>
            <color rgb="FF000000"/>
            <rFont val="MS PGothic"/>
            <family val="3"/>
            <charset val="128"/>
          </rPr>
          <t>4/1の形式で入力</t>
        </r>
      </text>
    </comment>
  </commentList>
</comments>
</file>

<file path=xl/comments3.xml><?xml version="1.0" encoding="utf-8"?>
<comments xmlns="http://schemas.openxmlformats.org/spreadsheetml/2006/main">
  <authors>
    <author/>
  </authors>
  <commentList>
    <comment ref="C3" authorId="0" shapeId="0">
      <text>
        <r>
          <rPr>
            <sz val="11"/>
            <color rgb="FF000000"/>
            <rFont val="MS PGothic"/>
            <family val="3"/>
            <charset val="128"/>
          </rPr>
          <t>得点を入力</t>
        </r>
      </text>
    </comment>
    <comment ref="F3" authorId="0" shapeId="0">
      <text>
        <r>
          <rPr>
            <sz val="11"/>
            <color rgb="FF000000"/>
            <rFont val="MS PGothic"/>
            <family val="3"/>
            <charset val="128"/>
          </rPr>
          <t>4/1の形式で入力</t>
        </r>
      </text>
    </comment>
    <comment ref="C28" authorId="0" shapeId="0">
      <text>
        <r>
          <rPr>
            <sz val="11"/>
            <color rgb="FF000000"/>
            <rFont val="MS PGothic"/>
            <family val="3"/>
            <charset val="128"/>
          </rPr>
          <t>得点を入力</t>
        </r>
      </text>
    </comment>
    <comment ref="F28" authorId="0" shapeId="0">
      <text>
        <r>
          <rPr>
            <sz val="11"/>
            <color rgb="FF000000"/>
            <rFont val="MS PGothic"/>
            <family val="3"/>
            <charset val="128"/>
          </rPr>
          <t>4/1の形式で入力</t>
        </r>
      </text>
    </comment>
  </commentList>
</comments>
</file>

<file path=xl/comments4.xml><?xml version="1.0" encoding="utf-8"?>
<comments xmlns="http://schemas.openxmlformats.org/spreadsheetml/2006/main">
  <authors>
    <author/>
  </authors>
  <commentList>
    <comment ref="C3" authorId="0" shapeId="0">
      <text>
        <r>
          <rPr>
            <sz val="11"/>
            <color rgb="FF000000"/>
            <rFont val="MS PGothic"/>
            <family val="3"/>
            <charset val="128"/>
          </rPr>
          <t>得点を入力</t>
        </r>
      </text>
    </comment>
    <comment ref="F3" authorId="0" shapeId="0">
      <text>
        <r>
          <rPr>
            <sz val="11"/>
            <color rgb="FF000000"/>
            <rFont val="MS PGothic"/>
            <family val="3"/>
            <charset val="128"/>
          </rPr>
          <t>4/1の形式で入力</t>
        </r>
      </text>
    </comment>
    <comment ref="C28" authorId="0" shapeId="0">
      <text>
        <r>
          <rPr>
            <sz val="11"/>
            <color rgb="FF000000"/>
            <rFont val="MS PGothic"/>
            <family val="3"/>
            <charset val="128"/>
          </rPr>
          <t>得点を入力</t>
        </r>
      </text>
    </comment>
    <comment ref="F28" authorId="0" shapeId="0">
      <text>
        <r>
          <rPr>
            <sz val="11"/>
            <color rgb="FF000000"/>
            <rFont val="MS PGothic"/>
            <family val="3"/>
            <charset val="128"/>
          </rPr>
          <t>4/1の形式で入力</t>
        </r>
      </text>
    </comment>
  </commentList>
</comments>
</file>

<file path=xl/comments5.xml><?xml version="1.0" encoding="utf-8"?>
<comments xmlns="http://schemas.openxmlformats.org/spreadsheetml/2006/main">
  <authors>
    <author/>
  </authors>
  <commentList>
    <comment ref="C3" authorId="0" shapeId="0">
      <text>
        <r>
          <rPr>
            <sz val="11"/>
            <color rgb="FF000000"/>
            <rFont val="MS PGothic"/>
            <family val="3"/>
            <charset val="128"/>
          </rPr>
          <t>得点を入力</t>
        </r>
      </text>
    </comment>
    <comment ref="F3" authorId="0" shapeId="0">
      <text>
        <r>
          <rPr>
            <sz val="11"/>
            <color rgb="FF000000"/>
            <rFont val="MS PGothic"/>
            <family val="3"/>
            <charset val="128"/>
          </rPr>
          <t>4/1の形式で入力</t>
        </r>
      </text>
    </comment>
    <comment ref="C22" authorId="0" shapeId="0">
      <text>
        <r>
          <rPr>
            <sz val="11"/>
            <color rgb="FF000000"/>
            <rFont val="MS PGothic"/>
            <family val="3"/>
            <charset val="128"/>
          </rPr>
          <t>得点を入力</t>
        </r>
      </text>
    </comment>
    <comment ref="F22" authorId="0" shapeId="0">
      <text>
        <r>
          <rPr>
            <sz val="11"/>
            <color rgb="FF000000"/>
            <rFont val="MS PGothic"/>
            <family val="3"/>
            <charset val="128"/>
          </rPr>
          <t>4/1の形式で入力</t>
        </r>
      </text>
    </comment>
  </commentList>
</comments>
</file>

<file path=xl/comments6.xml><?xml version="1.0" encoding="utf-8"?>
<comments xmlns="http://schemas.openxmlformats.org/spreadsheetml/2006/main">
  <authors>
    <author/>
  </authors>
  <commentList>
    <comment ref="C3" authorId="0" shapeId="0">
      <text>
        <r>
          <rPr>
            <sz val="11"/>
            <color rgb="FF000000"/>
            <rFont val="MS PGothic"/>
            <family val="3"/>
            <charset val="128"/>
          </rPr>
          <t>得点を入力</t>
        </r>
      </text>
    </comment>
    <comment ref="F3" authorId="0" shapeId="0">
      <text>
        <r>
          <rPr>
            <sz val="11"/>
            <color rgb="FF000000"/>
            <rFont val="MS PGothic"/>
            <family val="3"/>
            <charset val="128"/>
          </rPr>
          <t>4/1の形式で入力</t>
        </r>
      </text>
    </comment>
    <comment ref="C22" authorId="0" shapeId="0">
      <text>
        <r>
          <rPr>
            <sz val="11"/>
            <color rgb="FF000000"/>
            <rFont val="MS PGothic"/>
            <family val="3"/>
            <charset val="128"/>
          </rPr>
          <t>得点を入力</t>
        </r>
      </text>
    </comment>
    <comment ref="F22" authorId="0" shapeId="0">
      <text>
        <r>
          <rPr>
            <sz val="11"/>
            <color rgb="FF000000"/>
            <rFont val="MS PGothic"/>
            <family val="3"/>
            <charset val="128"/>
          </rPr>
          <t>4/1の形式で入力</t>
        </r>
      </text>
    </comment>
  </commentList>
</comments>
</file>

<file path=xl/comments7.xml><?xml version="1.0" encoding="utf-8"?>
<comments xmlns="http://schemas.openxmlformats.org/spreadsheetml/2006/main">
  <authors>
    <author/>
  </authors>
  <commentList>
    <comment ref="C3" authorId="0" shapeId="0">
      <text>
        <r>
          <rPr>
            <sz val="11"/>
            <color rgb="FF000000"/>
            <rFont val="MS PGothic"/>
            <family val="3"/>
            <charset val="128"/>
          </rPr>
          <t>得点を入力</t>
        </r>
      </text>
    </comment>
    <comment ref="F3" authorId="0" shapeId="0">
      <text>
        <r>
          <rPr>
            <sz val="11"/>
            <color rgb="FF000000"/>
            <rFont val="MS PGothic"/>
            <family val="3"/>
            <charset val="128"/>
          </rPr>
          <t>4/1の形式で入力</t>
        </r>
      </text>
    </comment>
    <comment ref="C22" authorId="0" shapeId="0">
      <text>
        <r>
          <rPr>
            <sz val="11"/>
            <color rgb="FF000000"/>
            <rFont val="MS PGothic"/>
            <family val="3"/>
            <charset val="128"/>
          </rPr>
          <t>得点を入力</t>
        </r>
      </text>
    </comment>
    <comment ref="F22" authorId="0" shapeId="0">
      <text>
        <r>
          <rPr>
            <sz val="11"/>
            <color rgb="FF000000"/>
            <rFont val="MS PGothic"/>
            <family val="3"/>
            <charset val="128"/>
          </rPr>
          <t>4/1の形式で入力</t>
        </r>
      </text>
    </comment>
  </commentList>
</comments>
</file>

<file path=xl/sharedStrings.xml><?xml version="1.0" encoding="utf-8"?>
<sst xmlns="http://schemas.openxmlformats.org/spreadsheetml/2006/main" count="872" uniqueCount="307">
  <si>
    <t>瀬田サッカークラブ</t>
  </si>
  <si>
    <t>テキサスイレブン</t>
  </si>
  <si>
    <t>城山サッカークラブ</t>
  </si>
  <si>
    <t>竹の子サッカークラブ</t>
  </si>
  <si>
    <t>八幡山フットボールクラブ</t>
  </si>
  <si>
    <t>ＦＣ山野</t>
  </si>
  <si>
    <t>なかまちＦＣ</t>
  </si>
  <si>
    <t>烏山サッカークラブ</t>
  </si>
  <si>
    <t>松沢サッカークラブ</t>
  </si>
  <si>
    <t>武蔵丘フットボールクラブ</t>
  </si>
  <si>
    <t>B</t>
    <phoneticPr fontId="2"/>
  </si>
  <si>
    <t>C</t>
    <phoneticPr fontId="2"/>
  </si>
  <si>
    <t>A</t>
    <phoneticPr fontId="2"/>
  </si>
  <si>
    <t>試合数</t>
  </si>
  <si>
    <t>勝点</t>
  </si>
  <si>
    <t>得点</t>
  </si>
  <si>
    <t>失点</t>
  </si>
  <si>
    <t>順位</t>
  </si>
  <si>
    <t>現在</t>
  </si>
  <si>
    <t xml:space="preserve"> </t>
  </si>
  <si>
    <t>残</t>
  </si>
  <si>
    <t>勝</t>
  </si>
  <si>
    <t>負</t>
  </si>
  <si>
    <t>分</t>
  </si>
  <si>
    <t>得失</t>
  </si>
  <si>
    <t>判定値</t>
  </si>
  <si>
    <t>－</t>
  </si>
  <si>
    <t>残試合数</t>
  </si>
  <si>
    <t>NO.</t>
  </si>
  <si>
    <t>チーム名</t>
  </si>
  <si>
    <t>曜</t>
  </si>
  <si>
    <t>会         場</t>
  </si>
  <si>
    <t>会場提供チーム</t>
  </si>
  <si>
    <t>期初</t>
  </si>
  <si>
    <t>理　　　由</t>
  </si>
  <si>
    <t>■中止または会場提供されたが対戦が組めなかった記録</t>
    <phoneticPr fontId="2"/>
  </si>
  <si>
    <t>日程 m/d</t>
    <rPh sb="0" eb="2">
      <t>ニッテイ</t>
    </rPh>
    <phoneticPr fontId="2"/>
  </si>
  <si>
    <t>入力可能セル</t>
    <rPh sb="0" eb="2">
      <t>ニュウリョク</t>
    </rPh>
    <rPh sb="2" eb="4">
      <t>カノウ</t>
    </rPh>
    <phoneticPr fontId="2"/>
  </si>
  <si>
    <t>　※上記以外は「シートの保護」をしています。変更する場合は「解除」してください。（PW無し）</t>
    <rPh sb="2" eb="4">
      <t>ジョウキ</t>
    </rPh>
    <rPh sb="4" eb="6">
      <t>イガイ</t>
    </rPh>
    <rPh sb="12" eb="14">
      <t>ホゴ</t>
    </rPh>
    <rPh sb="22" eb="24">
      <t>ヘンコウ</t>
    </rPh>
    <rPh sb="26" eb="28">
      <t>バアイ</t>
    </rPh>
    <rPh sb="30" eb="32">
      <t>カイジョ</t>
    </rPh>
    <rPh sb="43" eb="44">
      <t>ナ</t>
    </rPh>
    <phoneticPr fontId="2"/>
  </si>
  <si>
    <t>　※全体に「シートの保護」をしています。変更する場合は「解除」してください。（PW無し）</t>
    <rPh sb="2" eb="4">
      <t>ゼンタイ</t>
    </rPh>
    <rPh sb="10" eb="12">
      <t>ホゴ</t>
    </rPh>
    <rPh sb="20" eb="22">
      <t>ヘンコウ</t>
    </rPh>
    <rPh sb="24" eb="26">
      <t>バアイ</t>
    </rPh>
    <rPh sb="28" eb="30">
      <t>カイジョ</t>
    </rPh>
    <rPh sb="41" eb="42">
      <t>ナ</t>
    </rPh>
    <phoneticPr fontId="2"/>
  </si>
  <si>
    <t>試合実施数</t>
    <rPh sb="0" eb="5">
      <t>シアイジッシスウ</t>
    </rPh>
    <phoneticPr fontId="2"/>
  </si>
  <si>
    <t>【Aブロック】</t>
    <phoneticPr fontId="2"/>
  </si>
  <si>
    <t>【Bブロック】</t>
    <phoneticPr fontId="2"/>
  </si>
  <si>
    <t>【Cブロック】</t>
    <phoneticPr fontId="2"/>
  </si>
  <si>
    <t>ﾒｰﾙｱﾄﾞﾚｽ（必須）</t>
  </si>
  <si>
    <t>携帯電話（必須）</t>
    <rPh sb="0" eb="2">
      <t>ケイタイ</t>
    </rPh>
    <rPh sb="2" eb="4">
      <t>デンワ</t>
    </rPh>
    <phoneticPr fontId="1"/>
  </si>
  <si>
    <t>※世田谷少年サッカー連盟（第５ブロック共通）</t>
    <rPh sb="1" eb="4">
      <t>セタガヤ</t>
    </rPh>
    <rPh sb="4" eb="6">
      <t>ショウネン</t>
    </rPh>
    <rPh sb="10" eb="12">
      <t>レンメイ</t>
    </rPh>
    <rPh sb="13" eb="14">
      <t>ダイ</t>
    </rPh>
    <rPh sb="19" eb="21">
      <t>キョウツウ</t>
    </rPh>
    <phoneticPr fontId="23"/>
  </si>
  <si>
    <t>健康チェックシート</t>
    <phoneticPr fontId="23"/>
  </si>
  <si>
    <r>
      <t>本健康チェックシートは、</t>
    </r>
    <r>
      <rPr>
        <sz val="14"/>
        <color rgb="FFFF0000"/>
        <rFont val="メイリオ"/>
        <family val="3"/>
        <charset val="128"/>
      </rPr>
      <t>世田谷少年サッカー連盟</t>
    </r>
    <r>
      <rPr>
        <sz val="14"/>
        <color indexed="8"/>
        <rFont val="メイリオ"/>
        <family val="3"/>
        <charset val="128"/>
      </rPr>
      <t>が開催する各種大会において新型コロナウイルス感染症の拡大を防止するため、</t>
    </r>
    <r>
      <rPr>
        <sz val="14"/>
        <color indexed="10"/>
        <rFont val="メイリオ"/>
        <family val="3"/>
        <charset val="128"/>
      </rPr>
      <t>運営担当者、選手、指導者（帯同者も含む）、審判、</t>
    </r>
    <r>
      <rPr>
        <sz val="14"/>
        <color indexed="8"/>
        <rFont val="メイリオ"/>
        <family val="3"/>
        <charset val="128"/>
      </rPr>
      <t>の健康状態を確認することを目的としています。
本健康チェックシートに記入いただいた個人情報について、</t>
    </r>
    <r>
      <rPr>
        <sz val="14"/>
        <color indexed="10"/>
        <rFont val="メイリオ"/>
        <family val="3"/>
        <charset val="128"/>
      </rPr>
      <t>世田谷少年サッカー連盟は</t>
    </r>
    <r>
      <rPr>
        <sz val="14"/>
        <color indexed="8"/>
        <rFont val="メイリオ"/>
        <family val="3"/>
        <charset val="128"/>
      </rPr>
      <t xml:space="preserve">、入場時に確認後クラブに返却します。クラブにおいては、大会会場にて感染症患者またはその疑いのある方が発見された場合に必要な範囲で保健所等行政に提供して頂く事が有ります。　　　　　　　　　　　　　　　　　　　　　　　　　　　　　　　      
</t>
    </r>
    <r>
      <rPr>
        <sz val="14"/>
        <color indexed="10"/>
        <rFont val="メイリオ"/>
        <family val="3"/>
        <charset val="128"/>
      </rPr>
      <t>保管者＊成人＝本人　＊未成年者＝保護者　＊感染者、疑わしい者＝世田谷少年サッカー連盟・副会長　榎園寛</t>
    </r>
    <rPh sb="59" eb="61">
      <t>ウンエイ</t>
    </rPh>
    <rPh sb="61" eb="64">
      <t>タントウシャ</t>
    </rPh>
    <rPh sb="65" eb="67">
      <t>センシュ</t>
    </rPh>
    <rPh sb="68" eb="71">
      <t>シドウシャ</t>
    </rPh>
    <rPh sb="72" eb="74">
      <t>タイドウ</t>
    </rPh>
    <rPh sb="74" eb="75">
      <t>シャ</t>
    </rPh>
    <rPh sb="76" eb="77">
      <t>フク</t>
    </rPh>
    <rPh sb="80" eb="82">
      <t>シンパン</t>
    </rPh>
    <rPh sb="133" eb="136">
      <t>セタガヤ</t>
    </rPh>
    <rPh sb="136" eb="138">
      <t>ショウネン</t>
    </rPh>
    <rPh sb="142" eb="144">
      <t>レンメイ</t>
    </rPh>
    <rPh sb="146" eb="149">
      <t>ニュウジョウジ</t>
    </rPh>
    <rPh sb="150" eb="153">
      <t>カクニンゴ</t>
    </rPh>
    <rPh sb="157" eb="159">
      <t>ヘンキャク</t>
    </rPh>
    <rPh sb="213" eb="215">
      <t>ギョウセイ</t>
    </rPh>
    <rPh sb="220" eb="221">
      <t>イタダ</t>
    </rPh>
    <rPh sb="222" eb="223">
      <t>コト</t>
    </rPh>
    <rPh sb="224" eb="225">
      <t>ア</t>
    </rPh>
    <rPh sb="267" eb="270">
      <t>ホカンシャ</t>
    </rPh>
    <rPh sb="271" eb="273">
      <t>セイジン</t>
    </rPh>
    <rPh sb="274" eb="276">
      <t>ホンニン</t>
    </rPh>
    <rPh sb="278" eb="282">
      <t>ミセイネンシャ</t>
    </rPh>
    <rPh sb="283" eb="286">
      <t>ホゴシャ</t>
    </rPh>
    <rPh sb="288" eb="291">
      <t>カンセンシャ</t>
    </rPh>
    <rPh sb="292" eb="293">
      <t>ウタガ</t>
    </rPh>
    <rPh sb="296" eb="297">
      <t>モノ</t>
    </rPh>
    <rPh sb="298" eb="301">
      <t>セタガヤ</t>
    </rPh>
    <rPh sb="301" eb="303">
      <t>ショウネン</t>
    </rPh>
    <rPh sb="307" eb="309">
      <t>レンメイ</t>
    </rPh>
    <rPh sb="311" eb="313">
      <t>カイチョウ</t>
    </rPh>
    <rPh sb="314" eb="316">
      <t>エゾノ</t>
    </rPh>
    <rPh sb="316" eb="317">
      <t>ヒロシ</t>
    </rPh>
    <phoneticPr fontId="23"/>
  </si>
  <si>
    <t>＜基本情報＞</t>
    <rPh sb="1" eb="3">
      <t>キホン</t>
    </rPh>
    <rPh sb="3" eb="5">
      <t>ジョウホウ</t>
    </rPh>
    <phoneticPr fontId="23"/>
  </si>
  <si>
    <t>所　　属</t>
    <rPh sb="0" eb="1">
      <t>ショ</t>
    </rPh>
    <rPh sb="3" eb="4">
      <t>ゾク</t>
    </rPh>
    <phoneticPr fontId="23"/>
  </si>
  <si>
    <t>運営担当</t>
    <rPh sb="0" eb="2">
      <t>ウンエイ</t>
    </rPh>
    <rPh sb="2" eb="4">
      <t>タントウ</t>
    </rPh>
    <phoneticPr fontId="3"/>
  </si>
  <si>
    <t>指導者</t>
    <rPh sb="0" eb="3">
      <t>シドウシャ</t>
    </rPh>
    <phoneticPr fontId="3"/>
  </si>
  <si>
    <t>審判</t>
    <rPh sb="0" eb="2">
      <t>シンパン</t>
    </rPh>
    <phoneticPr fontId="3"/>
  </si>
  <si>
    <t>選手=　　　　　　　　　　　　チーム名</t>
    <rPh sb="0" eb="2">
      <t>センシュ</t>
    </rPh>
    <rPh sb="18" eb="19">
      <t>メイ</t>
    </rPh>
    <phoneticPr fontId="3"/>
  </si>
  <si>
    <t>フリガナ</t>
    <phoneticPr fontId="23"/>
  </si>
  <si>
    <t>生年月日</t>
    <rPh sb="0" eb="4">
      <t>セイネンガッピ</t>
    </rPh>
    <phoneticPr fontId="23"/>
  </si>
  <si>
    <t>　　　　年　　　月　　　日</t>
    <rPh sb="4" eb="5">
      <t>ネン</t>
    </rPh>
    <rPh sb="8" eb="9">
      <t>ツキ</t>
    </rPh>
    <rPh sb="12" eb="13">
      <t>ヒ</t>
    </rPh>
    <phoneticPr fontId="3"/>
  </si>
  <si>
    <t>年生</t>
    <rPh sb="0" eb="2">
      <t>ネンセイ</t>
    </rPh>
    <phoneticPr fontId="3"/>
  </si>
  <si>
    <t>氏名</t>
    <rPh sb="0" eb="2">
      <t>シメイ</t>
    </rPh>
    <phoneticPr fontId="23"/>
  </si>
  <si>
    <t>＊必須</t>
    <rPh sb="1" eb="3">
      <t>ヒッス</t>
    </rPh>
    <phoneticPr fontId="3"/>
  </si>
  <si>
    <t>電話番号</t>
    <rPh sb="0" eb="4">
      <t>デンワバンゴウ</t>
    </rPh>
    <phoneticPr fontId="23"/>
  </si>
  <si>
    <t>Eメール</t>
    <phoneticPr fontId="23"/>
  </si>
  <si>
    <t>住所</t>
    <rPh sb="0" eb="2">
      <t>ジュウショ</t>
    </rPh>
    <phoneticPr fontId="23"/>
  </si>
  <si>
    <t>〒</t>
    <phoneticPr fontId="23"/>
  </si>
  <si>
    <r>
      <t>＜大会当日までの体温＞　</t>
    </r>
    <r>
      <rPr>
        <sz val="14"/>
        <color indexed="10"/>
        <rFont val="メイリオ"/>
        <family val="3"/>
        <charset val="128"/>
      </rPr>
      <t>＊必須</t>
    </r>
    <rPh sb="1" eb="3">
      <t>タイカイ</t>
    </rPh>
    <rPh sb="3" eb="5">
      <t>トウジツ</t>
    </rPh>
    <rPh sb="8" eb="10">
      <t>タイオン</t>
    </rPh>
    <phoneticPr fontId="23"/>
  </si>
  <si>
    <t>日付</t>
    <rPh sb="0" eb="2">
      <t>ヒヅケ</t>
    </rPh>
    <phoneticPr fontId="23"/>
  </si>
  <si>
    <t>起床時体温</t>
    <rPh sb="0" eb="3">
      <t>キショウジ</t>
    </rPh>
    <rPh sb="3" eb="5">
      <t>タイオン</t>
    </rPh>
    <phoneticPr fontId="23"/>
  </si>
  <si>
    <t>℃</t>
    <phoneticPr fontId="23"/>
  </si>
  <si>
    <r>
      <t>＜大会前２週間における健康状態＞　　※該当するものに「✓」を記入してください。</t>
    </r>
    <r>
      <rPr>
        <sz val="14"/>
        <color indexed="10"/>
        <rFont val="メイリオ"/>
        <family val="3"/>
        <charset val="128"/>
      </rPr>
      <t>＊必須</t>
    </r>
    <rPh sb="1" eb="3">
      <t>タイカイ</t>
    </rPh>
    <rPh sb="11" eb="13">
      <t>ケンコウ</t>
    </rPh>
    <rPh sb="13" eb="15">
      <t>ジョウタイ</t>
    </rPh>
    <rPh sb="19" eb="21">
      <t>ガイトウ</t>
    </rPh>
    <rPh sb="30" eb="32">
      <t>キニュウ</t>
    </rPh>
    <phoneticPr fontId="23"/>
  </si>
  <si>
    <t>チェック項目</t>
    <rPh sb="4" eb="6">
      <t>コウモク</t>
    </rPh>
    <phoneticPr fontId="23"/>
  </si>
  <si>
    <t>チェック欄</t>
    <rPh sb="4" eb="5">
      <t>ラン</t>
    </rPh>
    <phoneticPr fontId="23"/>
  </si>
  <si>
    <t>①　平熱を超える発熱がない</t>
    <phoneticPr fontId="23"/>
  </si>
  <si>
    <t>②　咳（せき）、のどの痛みなどの　風邪症状がない</t>
    <phoneticPr fontId="23"/>
  </si>
  <si>
    <t>③　だるさ（倦怠感）、息苦しさ（呼吸困難）がない</t>
    <phoneticPr fontId="23"/>
  </si>
  <si>
    <t>④　臭覚や味覚の異常がない</t>
    <phoneticPr fontId="23"/>
  </si>
  <si>
    <t>⑤　体が重く感じる、疲れやすい等がない</t>
    <phoneticPr fontId="23"/>
  </si>
  <si>
    <t>⑥　新型コロナウイルス感染症陽性とされた者との濃厚接触がない</t>
    <phoneticPr fontId="23"/>
  </si>
  <si>
    <t>⑦　同居家族や身近な知人に感染が疑われる方がいない</t>
    <phoneticPr fontId="23"/>
  </si>
  <si>
    <t>⑧　過去１４日以内に政府から入国制限、入国後の観察期間が必要とされている国、地域等への渡航又は当該在住者との濃厚接触がない</t>
    <phoneticPr fontId="23"/>
  </si>
  <si>
    <t>⑨　チェッツク項目で該当することが（症状があるなど）あった場合はいつからいつまでの期間にどの様な症状（複数）であるかまた、その他、気になることを記述。</t>
    <rPh sb="7" eb="9">
      <t>コウモク</t>
    </rPh>
    <rPh sb="10" eb="12">
      <t>ガイトウ</t>
    </rPh>
    <rPh sb="18" eb="20">
      <t>ショウジョウ</t>
    </rPh>
    <rPh sb="29" eb="31">
      <t>バアイ</t>
    </rPh>
    <rPh sb="41" eb="43">
      <t>キカン</t>
    </rPh>
    <rPh sb="46" eb="47">
      <t>ヨウ</t>
    </rPh>
    <rPh sb="48" eb="50">
      <t>ショウジョウ</t>
    </rPh>
    <rPh sb="51" eb="53">
      <t>フクスウ</t>
    </rPh>
    <rPh sb="72" eb="74">
      <t>キジュツ</t>
    </rPh>
    <phoneticPr fontId="23"/>
  </si>
  <si>
    <t>（未成年の場合）保護者　確認欄</t>
    <rPh sb="1" eb="4">
      <t>ミセイネン</t>
    </rPh>
    <rPh sb="5" eb="7">
      <t>バアイ</t>
    </rPh>
    <rPh sb="8" eb="11">
      <t>ホゴシャ</t>
    </rPh>
    <rPh sb="12" eb="15">
      <t>カクニンラン</t>
    </rPh>
    <phoneticPr fontId="23"/>
  </si>
  <si>
    <t>※必須</t>
    <rPh sb="1" eb="3">
      <t>ヒッス</t>
    </rPh>
    <phoneticPr fontId="3"/>
  </si>
  <si>
    <t>保護者　氏名</t>
    <rPh sb="0" eb="3">
      <t>ホゴシャ</t>
    </rPh>
    <rPh sb="4" eb="6">
      <t>シメイ</t>
    </rPh>
    <phoneticPr fontId="23"/>
  </si>
  <si>
    <t>確認日</t>
    <rPh sb="0" eb="2">
      <t>カクニン</t>
    </rPh>
    <rPh sb="2" eb="3">
      <t>ビ</t>
    </rPh>
    <phoneticPr fontId="23"/>
  </si>
  <si>
    <t>西暦</t>
    <rPh sb="0" eb="2">
      <t>セイレキ</t>
    </rPh>
    <phoneticPr fontId="23"/>
  </si>
  <si>
    <t>年</t>
    <rPh sb="0" eb="1">
      <t>ネン</t>
    </rPh>
    <phoneticPr fontId="3"/>
  </si>
  <si>
    <t>月</t>
    <rPh sb="0" eb="1">
      <t>ツキ</t>
    </rPh>
    <phoneticPr fontId="3"/>
  </si>
  <si>
    <t>日</t>
    <rPh sb="0" eb="1">
      <t>ニチ</t>
    </rPh>
    <phoneticPr fontId="23"/>
  </si>
  <si>
    <t>特になし。</t>
    <rPh sb="0" eb="1">
      <t>トク</t>
    </rPh>
    <phoneticPr fontId="2"/>
  </si>
  <si>
    <t>赤堤コミュニーティサッカークラブ</t>
  </si>
  <si>
    <t>ＦＣ桜丘</t>
  </si>
  <si>
    <t>ＦＣサラマンドラ明正</t>
  </si>
  <si>
    <t>尾山台サッカークラブ</t>
  </si>
  <si>
    <t>キタミ８０フットボールクラブ</t>
  </si>
  <si>
    <t>砧南小スポーツ教室サッカークラブ</t>
  </si>
  <si>
    <t>グリーンファイターズフットボールクラブ</t>
  </si>
  <si>
    <t>笹原小学校サッカークラブ</t>
  </si>
  <si>
    <t>千歳台フットボールクラブ</t>
  </si>
  <si>
    <t>弦巻サッカークラブ</t>
  </si>
  <si>
    <t>松丘フットボールクラブ</t>
  </si>
  <si>
    <t>クラブNo.</t>
    <phoneticPr fontId="2"/>
  </si>
  <si>
    <t>クラブ名</t>
    <rPh sb="3" eb="4">
      <t>メイ</t>
    </rPh>
    <phoneticPr fontId="2"/>
  </si>
  <si>
    <t>番号</t>
    <rPh sb="0" eb="2">
      <t>バンゴウ</t>
    </rPh>
    <phoneticPr fontId="2"/>
  </si>
  <si>
    <t>担務</t>
    <rPh sb="0" eb="2">
      <t>タンム</t>
    </rPh>
    <phoneticPr fontId="2"/>
  </si>
  <si>
    <t>D</t>
    <phoneticPr fontId="2"/>
  </si>
  <si>
    <t>主担当氏名</t>
    <rPh sb="0" eb="3">
      <t>シュタントウ</t>
    </rPh>
    <rPh sb="3" eb="5">
      <t>シメイ</t>
    </rPh>
    <phoneticPr fontId="1"/>
  </si>
  <si>
    <t>ﾒｰﾙｱﾄﾞﾚｽ（必須）2</t>
    <phoneticPr fontId="2"/>
  </si>
  <si>
    <t>携帯電話（必須）2</t>
    <rPh sb="0" eb="2">
      <t>ケイタイデンワ8</t>
    </rPh>
    <phoneticPr fontId="2"/>
  </si>
  <si>
    <t>副担当氏名2</t>
    <rPh sb="0" eb="3">
      <t>フクタントウ</t>
    </rPh>
    <rPh sb="3" eb="5">
      <t>シメイ</t>
    </rPh>
    <phoneticPr fontId="2"/>
  </si>
  <si>
    <t>ふりがな</t>
    <phoneticPr fontId="2"/>
  </si>
  <si>
    <t>ふりがな2</t>
    <phoneticPr fontId="2"/>
  </si>
  <si>
    <t>＊必須</t>
    <phoneticPr fontId="3"/>
  </si>
  <si>
    <t>ＦＣ世田谷</t>
  </si>
  <si>
    <t>北沢キッカーズ</t>
  </si>
  <si>
    <t>砧少年サッカーチーム</t>
  </si>
  <si>
    <t>駒沢小サッカークラブ</t>
  </si>
  <si>
    <t>スピリベル多摩川</t>
  </si>
  <si>
    <t>成城チャンプサッカークラブ</t>
  </si>
  <si>
    <t>太子堂フットボールクラブ</t>
  </si>
  <si>
    <t>中里エンジョイサッカークラブ</t>
  </si>
  <si>
    <t>二子玉川スポーツ少年団サッカー部</t>
  </si>
  <si>
    <t>クラブNo.</t>
    <phoneticPr fontId="2"/>
  </si>
  <si>
    <t>クラブ名_正規</t>
    <rPh sb="3" eb="4">
      <t>メイ</t>
    </rPh>
    <rPh sb="5" eb="7">
      <t>セイキ</t>
    </rPh>
    <phoneticPr fontId="2"/>
  </si>
  <si>
    <t>クラブ名_略称</t>
    <rPh sb="3" eb="4">
      <t>メイ</t>
    </rPh>
    <rPh sb="5" eb="7">
      <t>リャクショウ</t>
    </rPh>
    <phoneticPr fontId="2"/>
  </si>
  <si>
    <t>クラブメールアドレス</t>
    <phoneticPr fontId="2"/>
  </si>
  <si>
    <t>赤堤</t>
    <rPh sb="0" eb="2">
      <t>アカツツミ</t>
    </rPh>
    <phoneticPr fontId="2"/>
  </si>
  <si>
    <t>2022akatsutsumi@sjfl.tokyo</t>
    <phoneticPr fontId="2"/>
  </si>
  <si>
    <t>桜丘</t>
    <rPh sb="0" eb="2">
      <t>サクラガオカ</t>
    </rPh>
    <phoneticPr fontId="2"/>
  </si>
  <si>
    <t>2022sakuragaoka@sjfl.tokyo</t>
  </si>
  <si>
    <t>2022meisei@sjfl.tokyo</t>
  </si>
  <si>
    <t>世田谷</t>
    <rPh sb="0" eb="3">
      <t>セタガヤ</t>
    </rPh>
    <phoneticPr fontId="2"/>
  </si>
  <si>
    <t>2022setagaya@sjfl.tokyo</t>
  </si>
  <si>
    <t>山野</t>
    <rPh sb="0" eb="2">
      <t>ヤマノ</t>
    </rPh>
    <phoneticPr fontId="2"/>
  </si>
  <si>
    <t>2022yamano@sjfl.tokyo</t>
  </si>
  <si>
    <t>尾山台</t>
    <rPh sb="0" eb="3">
      <t>オヤマダイ</t>
    </rPh>
    <phoneticPr fontId="2"/>
  </si>
  <si>
    <t>2022oyamadai@sjfl.tokyo</t>
  </si>
  <si>
    <t>烏山</t>
    <rPh sb="0" eb="2">
      <t>カラスヤマ</t>
    </rPh>
    <phoneticPr fontId="2"/>
  </si>
  <si>
    <t>2022karasuyama@sjfl.tokyo</t>
  </si>
  <si>
    <t>北沢</t>
    <rPh sb="0" eb="2">
      <t>キタザワ</t>
    </rPh>
    <phoneticPr fontId="2"/>
  </si>
  <si>
    <t>2022kitazawa@sjfl.tokyo</t>
  </si>
  <si>
    <t>キタミ</t>
    <phoneticPr fontId="2"/>
  </si>
  <si>
    <t>2022kitami@sjfl.tokyo</t>
  </si>
  <si>
    <t>砧</t>
    <rPh sb="0" eb="1">
      <t>キヌタ</t>
    </rPh>
    <phoneticPr fontId="2"/>
  </si>
  <si>
    <t>2022kinuta@sjfl.tokyo</t>
  </si>
  <si>
    <t>砧南</t>
    <rPh sb="0" eb="2">
      <t>キヌタミナミ</t>
    </rPh>
    <phoneticPr fontId="2"/>
  </si>
  <si>
    <t>2022kinutaminami@sjfl.tokyo</t>
  </si>
  <si>
    <t>グリーン</t>
    <phoneticPr fontId="2"/>
  </si>
  <si>
    <t>2022green@sjfl.tokyo</t>
  </si>
  <si>
    <t>駒沢</t>
    <rPh sb="0" eb="2">
      <t>コマザワ</t>
    </rPh>
    <phoneticPr fontId="2"/>
  </si>
  <si>
    <t>2022komazawa@sjfl.tokyo</t>
  </si>
  <si>
    <t>笹原</t>
    <rPh sb="0" eb="2">
      <t>ササハラ</t>
    </rPh>
    <phoneticPr fontId="2"/>
  </si>
  <si>
    <t>2022sasahara@sjfl.tokyo</t>
  </si>
  <si>
    <t>城山</t>
    <rPh sb="0" eb="2">
      <t>シロヤマ</t>
    </rPh>
    <phoneticPr fontId="2"/>
  </si>
  <si>
    <t>2022shiroyama@sjfl.tokyo</t>
  </si>
  <si>
    <t>スピリベル</t>
    <phoneticPr fontId="2"/>
  </si>
  <si>
    <t>2022spiliber@sjfl.tokyo</t>
  </si>
  <si>
    <t>チャンプ</t>
    <phoneticPr fontId="2"/>
  </si>
  <si>
    <t>2022champ@sjfl.tokyo</t>
  </si>
  <si>
    <t>瀬田</t>
    <rPh sb="0" eb="2">
      <t>セタ</t>
    </rPh>
    <phoneticPr fontId="2"/>
  </si>
  <si>
    <t>2022seta@sjfl.tokyo</t>
  </si>
  <si>
    <t>太子堂</t>
    <phoneticPr fontId="2"/>
  </si>
  <si>
    <t>2022taishido@sjfl.tokyo</t>
  </si>
  <si>
    <t>竹の子</t>
    <rPh sb="0" eb="1">
      <t>タケ</t>
    </rPh>
    <rPh sb="2" eb="3">
      <t>コ</t>
    </rPh>
    <phoneticPr fontId="2"/>
  </si>
  <si>
    <t>2022takenoko@sjfl.tokyo</t>
  </si>
  <si>
    <t>千歳台</t>
    <rPh sb="0" eb="3">
      <t>チトセダイ</t>
    </rPh>
    <phoneticPr fontId="2"/>
  </si>
  <si>
    <t>2022chitosedai@sjfl.tokyo</t>
  </si>
  <si>
    <t>弦巻</t>
    <rPh sb="0" eb="2">
      <t>ツルマキ</t>
    </rPh>
    <phoneticPr fontId="2"/>
  </si>
  <si>
    <t>2022tsurumaki@sjfl.tokyo</t>
  </si>
  <si>
    <t>テキサス</t>
    <phoneticPr fontId="2"/>
  </si>
  <si>
    <t>2022texas@sjfl.tokyo</t>
  </si>
  <si>
    <t>中里</t>
    <rPh sb="0" eb="2">
      <t>ナカザト</t>
    </rPh>
    <phoneticPr fontId="2"/>
  </si>
  <si>
    <t>2022nakazato@sjfl.tokyo</t>
  </si>
  <si>
    <t>なかまち</t>
    <phoneticPr fontId="2"/>
  </si>
  <si>
    <t>2022nakamachi@sjfl.tokyo</t>
  </si>
  <si>
    <t>八幡山</t>
    <rPh sb="0" eb="3">
      <t>ハチマンヤマ</t>
    </rPh>
    <phoneticPr fontId="2"/>
  </si>
  <si>
    <t>2022hachimanyama@sjfl.tokyo</t>
  </si>
  <si>
    <t>二子玉川</t>
    <rPh sb="0" eb="4">
      <t>フタゴタマガワ</t>
    </rPh>
    <phoneticPr fontId="2"/>
  </si>
  <si>
    <t>2022futakotamagawa@sjfl.tokyo</t>
  </si>
  <si>
    <t>松丘</t>
    <rPh sb="0" eb="1">
      <t>マツ</t>
    </rPh>
    <rPh sb="1" eb="2">
      <t>オカ</t>
    </rPh>
    <phoneticPr fontId="2"/>
  </si>
  <si>
    <t>2022matsugaoka@sjfl.tokyo</t>
  </si>
  <si>
    <t>松沢</t>
    <rPh sb="0" eb="2">
      <t>マツザワ</t>
    </rPh>
    <phoneticPr fontId="2"/>
  </si>
  <si>
    <t>2022matsuzawa@sjfl.tokyo</t>
    <phoneticPr fontId="2"/>
  </si>
  <si>
    <t>武蔵丘</t>
    <rPh sb="0" eb="3">
      <t>ムサシガオカ</t>
    </rPh>
    <phoneticPr fontId="2"/>
  </si>
  <si>
    <t>2022musashigaoka@sjfl.tokyo</t>
  </si>
  <si>
    <t>U-8参加</t>
    <rPh sb="3" eb="5">
      <t>サンカ</t>
    </rPh>
    <phoneticPr fontId="2"/>
  </si>
  <si>
    <t>team total</t>
    <phoneticPr fontId="2"/>
  </si>
  <si>
    <t>8/6MTG2</t>
    <phoneticPr fontId="2"/>
  </si>
  <si>
    <t>8/6MTG1</t>
    <phoneticPr fontId="2"/>
  </si>
  <si>
    <t>仁田</t>
  </si>
  <si>
    <t>櫻井</t>
  </si>
  <si>
    <t>上村</t>
  </si>
  <si>
    <t>神原</t>
  </si>
  <si>
    <t>白熊</t>
  </si>
  <si>
    <t>西谷</t>
  </si>
  <si>
    <t>原岡</t>
  </si>
  <si>
    <t>宮内</t>
  </si>
  <si>
    <t>石毛</t>
  </si>
  <si>
    <t>住谷</t>
  </si>
  <si>
    <t>林</t>
  </si>
  <si>
    <t>西</t>
  </si>
  <si>
    <t>山本</t>
  </si>
  <si>
    <t>田口</t>
  </si>
  <si>
    <t>中川</t>
  </si>
  <si>
    <t>市川</t>
  </si>
  <si>
    <t>大泉</t>
  </si>
  <si>
    <t>大和</t>
  </si>
  <si>
    <t>神出</t>
  </si>
  <si>
    <t>矢島</t>
  </si>
  <si>
    <t>横山</t>
  </si>
  <si>
    <t>市村</t>
  </si>
  <si>
    <t>下山</t>
  </si>
  <si>
    <t>吉満</t>
  </si>
  <si>
    <t>伊村</t>
  </si>
  <si>
    <t>蓮見</t>
  </si>
  <si>
    <t>小杉</t>
  </si>
  <si>
    <t>大塚</t>
  </si>
  <si>
    <t>鈴木</t>
  </si>
  <si>
    <t>岸田</t>
  </si>
  <si>
    <t>C</t>
    <phoneticPr fontId="2"/>
  </si>
  <si>
    <t>C</t>
    <phoneticPr fontId="2"/>
  </si>
  <si>
    <t>C</t>
    <phoneticPr fontId="2"/>
  </si>
  <si>
    <t>D</t>
    <phoneticPr fontId="2"/>
  </si>
  <si>
    <t>E</t>
    <phoneticPr fontId="2"/>
  </si>
  <si>
    <t>E</t>
    <phoneticPr fontId="2"/>
  </si>
  <si>
    <t>E</t>
    <phoneticPr fontId="2"/>
  </si>
  <si>
    <t>E</t>
    <phoneticPr fontId="2"/>
  </si>
  <si>
    <t>F</t>
    <phoneticPr fontId="2"/>
  </si>
  <si>
    <t>F</t>
    <phoneticPr fontId="2"/>
  </si>
  <si>
    <t>F</t>
    <phoneticPr fontId="2"/>
  </si>
  <si>
    <t>F</t>
    <phoneticPr fontId="2"/>
  </si>
  <si>
    <t>【ブロック分け】　2022年8月**日（*）</t>
    <rPh sb="5" eb="6">
      <t>ワ</t>
    </rPh>
    <rPh sb="13" eb="14">
      <t>ネン</t>
    </rPh>
    <rPh sb="15" eb="16">
      <t>ガツ</t>
    </rPh>
    <rPh sb="18" eb="19">
      <t>ニチ</t>
    </rPh>
    <phoneticPr fontId="2"/>
  </si>
  <si>
    <t>※ABC…7チーム、DEF…6チーム</t>
    <phoneticPr fontId="2"/>
  </si>
  <si>
    <t>■2022年度　U-8後期</t>
    <rPh sb="5" eb="7">
      <t>ネンド</t>
    </rPh>
    <rPh sb="11" eb="13">
      <t>コウキ</t>
    </rPh>
    <phoneticPr fontId="2"/>
  </si>
  <si>
    <t>明正</t>
    <rPh sb="0" eb="1">
      <t>アキラ</t>
    </rPh>
    <rPh sb="1" eb="2">
      <t>タダシ</t>
    </rPh>
    <phoneticPr fontId="2"/>
  </si>
  <si>
    <t>check</t>
    <phoneticPr fontId="2"/>
  </si>
  <si>
    <t>重複</t>
    <rPh sb="0" eb="2">
      <t>チョウフク</t>
    </rPh>
    <phoneticPr fontId="2"/>
  </si>
  <si>
    <t>▼チェック</t>
    <phoneticPr fontId="2"/>
  </si>
  <si>
    <t>ブロック</t>
    <phoneticPr fontId="2"/>
  </si>
  <si>
    <t>クラブ名称</t>
    <rPh sb="3" eb="5">
      <t>メイショウ</t>
    </rPh>
    <phoneticPr fontId="2"/>
  </si>
  <si>
    <t>team</t>
    <phoneticPr fontId="2"/>
  </si>
  <si>
    <t>B</t>
    <phoneticPr fontId="2"/>
  </si>
  <si>
    <t>後期</t>
    <rPh sb="0" eb="2">
      <t>コウキ</t>
    </rPh>
    <phoneticPr fontId="2"/>
  </si>
  <si>
    <t>10月度</t>
    <rPh sb="2" eb="3">
      <t>ガツ</t>
    </rPh>
    <rPh sb="3" eb="4">
      <t>ド</t>
    </rPh>
    <phoneticPr fontId="2"/>
  </si>
  <si>
    <t>世田谷U-8リーグ　Aブロック　2022年度後期</t>
    <rPh sb="20" eb="22">
      <t>ネンド</t>
    </rPh>
    <rPh sb="22" eb="24">
      <t>コウキ</t>
    </rPh>
    <phoneticPr fontId="2"/>
  </si>
  <si>
    <t>11月度</t>
    <rPh sb="2" eb="3">
      <t>ガツ</t>
    </rPh>
    <rPh sb="3" eb="4">
      <t>ド</t>
    </rPh>
    <phoneticPr fontId="2"/>
  </si>
  <si>
    <t>12月度</t>
    <rPh sb="2" eb="3">
      <t>ガツ</t>
    </rPh>
    <rPh sb="3" eb="4">
      <t>ド</t>
    </rPh>
    <phoneticPr fontId="2"/>
  </si>
  <si>
    <t>消化総数　（全21試合中）</t>
    <rPh sb="0" eb="4">
      <t>ショウカソウスウ</t>
    </rPh>
    <phoneticPr fontId="2"/>
  </si>
  <si>
    <t>1月度</t>
    <rPh sb="1" eb="2">
      <t>ガツ</t>
    </rPh>
    <rPh sb="2" eb="3">
      <t>ド</t>
    </rPh>
    <phoneticPr fontId="2"/>
  </si>
  <si>
    <t>2月度</t>
    <rPh sb="1" eb="2">
      <t>ガツ</t>
    </rPh>
    <rPh sb="2" eb="3">
      <t>ド</t>
    </rPh>
    <phoneticPr fontId="2"/>
  </si>
  <si>
    <t>B</t>
    <phoneticPr fontId="2"/>
  </si>
  <si>
    <t>世田谷U-8リーグ　Bブロック　2022年度後期</t>
    <rPh sb="20" eb="22">
      <t>ネンド</t>
    </rPh>
    <rPh sb="22" eb="24">
      <t>コウキ</t>
    </rPh>
    <phoneticPr fontId="2"/>
  </si>
  <si>
    <t>世田谷U-8リーグ　Cブロック　2022年度後期</t>
    <rPh sb="20" eb="22">
      <t>ネンド</t>
    </rPh>
    <rPh sb="22" eb="24">
      <t>コウキ</t>
    </rPh>
    <phoneticPr fontId="2"/>
  </si>
  <si>
    <t>C</t>
    <phoneticPr fontId="2"/>
  </si>
  <si>
    <t>世田谷U-8リーグ　Dブロック　2022年度後期</t>
    <rPh sb="20" eb="22">
      <t>ネンド</t>
    </rPh>
    <rPh sb="22" eb="24">
      <t>コウキ</t>
    </rPh>
    <phoneticPr fontId="2"/>
  </si>
  <si>
    <t>E</t>
    <phoneticPr fontId="2"/>
  </si>
  <si>
    <t>世田谷U-8リーグ　Eブロック　2022年度後期</t>
    <rPh sb="20" eb="22">
      <t>ネンド</t>
    </rPh>
    <rPh sb="22" eb="24">
      <t>コウキ</t>
    </rPh>
    <phoneticPr fontId="2"/>
  </si>
  <si>
    <t>F</t>
    <phoneticPr fontId="2"/>
  </si>
  <si>
    <t>世田谷U-8リーグ　Fブロック　2022年度後期</t>
    <rPh sb="20" eb="22">
      <t>ネンド</t>
    </rPh>
    <rPh sb="22" eb="24">
      <t>コウキ</t>
    </rPh>
    <phoneticPr fontId="2"/>
  </si>
  <si>
    <t>消化総数　（全15試合中）</t>
    <rPh sb="0" eb="4">
      <t>ショウカソウスウ</t>
    </rPh>
    <phoneticPr fontId="2"/>
  </si>
  <si>
    <t>▼クラブ名を選択</t>
    <rPh sb="4" eb="5">
      <t>メイ</t>
    </rPh>
    <rPh sb="6" eb="8">
      <t>センタク</t>
    </rPh>
    <phoneticPr fontId="2"/>
  </si>
  <si>
    <t>▼担務者を選択</t>
    <rPh sb="1" eb="3">
      <t>タンム</t>
    </rPh>
    <rPh sb="3" eb="4">
      <t>シャ</t>
    </rPh>
    <rPh sb="5" eb="7">
      <t>センタク</t>
    </rPh>
    <phoneticPr fontId="2"/>
  </si>
  <si>
    <t>【Dブロック】</t>
    <phoneticPr fontId="2"/>
  </si>
  <si>
    <t>【Eブロック】</t>
    <phoneticPr fontId="2"/>
  </si>
  <si>
    <t>【Fブロック】</t>
    <phoneticPr fontId="2"/>
  </si>
  <si>
    <t>2022年度後期　世田谷U-8リーグ　集計表</t>
    <rPh sb="4" eb="6">
      <t>ネンド</t>
    </rPh>
    <rPh sb="6" eb="8">
      <t>コウキ</t>
    </rPh>
    <rPh sb="9" eb="12">
      <t>セタガヤ</t>
    </rPh>
    <rPh sb="19" eb="22">
      <t>シュウケイヒョウ</t>
    </rPh>
    <phoneticPr fontId="2"/>
  </si>
  <si>
    <t>select</t>
    <phoneticPr fontId="2"/>
  </si>
  <si>
    <t>check</t>
    <phoneticPr fontId="2"/>
  </si>
  <si>
    <t xml:space="preserve">砧 </t>
  </si>
  <si>
    <t>明正 B</t>
  </si>
  <si>
    <t>駒沢 B</t>
  </si>
  <si>
    <t>キタミ B</t>
  </si>
  <si>
    <t xml:space="preserve">弦巻 </t>
  </si>
  <si>
    <t xml:space="preserve">中里 </t>
  </si>
  <si>
    <t xml:space="preserve">瀬田 </t>
  </si>
  <si>
    <t xml:space="preserve">太子堂 </t>
  </si>
  <si>
    <t xml:space="preserve">赤堤 </t>
  </si>
  <si>
    <t xml:space="preserve">スピリベル </t>
  </si>
  <si>
    <t>尾山台 B</t>
  </si>
  <si>
    <t>笹原 B</t>
  </si>
  <si>
    <t xml:space="preserve">世田谷 </t>
  </si>
  <si>
    <t>キタミ A</t>
  </si>
  <si>
    <t xml:space="preserve">桜丘 </t>
  </si>
  <si>
    <t>笹原 A</t>
  </si>
  <si>
    <t>二子玉川 B</t>
  </si>
  <si>
    <t>駒沢 A</t>
  </si>
  <si>
    <t xml:space="preserve">砧南 </t>
  </si>
  <si>
    <t xml:space="preserve">千歳台 </t>
  </si>
  <si>
    <t>烏山 B</t>
  </si>
  <si>
    <t xml:space="preserve">テキサス </t>
  </si>
  <si>
    <t>城山 B</t>
  </si>
  <si>
    <t xml:space="preserve">山野 </t>
  </si>
  <si>
    <t xml:space="preserve">チャンプ </t>
  </si>
  <si>
    <t xml:space="preserve">なかまち </t>
  </si>
  <si>
    <t xml:space="preserve">八幡山 </t>
  </si>
  <si>
    <t xml:space="preserve">松丘 </t>
  </si>
  <si>
    <t xml:space="preserve">北沢 </t>
  </si>
  <si>
    <t xml:space="preserve">松沢 </t>
  </si>
  <si>
    <t>武蔵丘 B</t>
  </si>
  <si>
    <t>尾山台 A</t>
  </si>
  <si>
    <t>城山 A</t>
  </si>
  <si>
    <t>烏山 A</t>
  </si>
  <si>
    <t xml:space="preserve">グリーン </t>
  </si>
  <si>
    <t xml:space="preserve">竹の子 </t>
  </si>
  <si>
    <t>二子玉川 A</t>
  </si>
  <si>
    <t>武蔵丘 A</t>
  </si>
  <si>
    <t>明正 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</si>
</sst>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yyyy/mm/dd"/>
    <numFmt numFmtId="177" formatCode="[$-F800]dddd\,\ mmmm\ dd\,\ yyyy"/>
    <numFmt numFmtId="178" formatCode="[$-411]gee\.mm\.dd"/>
    <numFmt numFmtId="179" formatCode="&quot;第9回 世田谷U-１1リーグ　&quot;\&amp;#\&amp;&quot;ブロック　前期&quot;"/>
    <numFmt numFmtId="180" formatCode="&quot;第9回 世田谷U-１1リーグ　&quot;#\&amp;&quot;ブロック　前期&quot;"/>
    <numFmt numFmtId="181" formatCode="aaa"/>
    <numFmt numFmtId="182" formatCode="&quot;計　&quot;General\ &quot; 試合&quot;"/>
    <numFmt numFmtId="183" formatCode="yyyy&quot;年&quot;m&quot;月&quot;d&quot;日 現在&quot;"/>
    <numFmt numFmtId="184" formatCode="0.0&quot;℃&quot;"/>
    <numFmt numFmtId="185" formatCode="m/d&quot;(&quot;aaa&quot;)&quot;"/>
  </numFmts>
  <fonts count="66">
    <font>
      <sz val="9"/>
      <color theme="1"/>
      <name val="Meiryo UI"/>
      <family val="2"/>
      <charset val="128"/>
    </font>
    <font>
      <sz val="9"/>
      <color theme="1"/>
      <name val="Meiryo UI"/>
      <family val="2"/>
      <charset val="128"/>
    </font>
    <font>
      <sz val="6"/>
      <name val="Meiryo UI"/>
      <family val="2"/>
      <charset val="128"/>
    </font>
    <font>
      <sz val="6"/>
      <name val="ＭＳ Ｐゴシック"/>
      <family val="3"/>
      <charset val="128"/>
    </font>
    <font>
      <u/>
      <sz val="11"/>
      <color theme="10"/>
      <name val="ＭＳ Ｐゴシック"/>
      <family val="3"/>
      <charset val="128"/>
    </font>
    <font>
      <sz val="11"/>
      <name val="ＭＳ Ｐゴシック"/>
      <family val="3"/>
      <charset val="128"/>
    </font>
    <font>
      <sz val="11"/>
      <color rgb="FF000000"/>
      <name val="MS PGothic"/>
      <family val="3"/>
      <charset val="128"/>
    </font>
    <font>
      <sz val="11"/>
      <color rgb="FF000000"/>
      <name val="MS PGothic"/>
      <family val="3"/>
      <charset val="128"/>
    </font>
    <font>
      <sz val="11"/>
      <color indexed="8"/>
      <name val="ＭＳ Ｐゴシック"/>
      <family val="3"/>
      <charset val="128"/>
    </font>
    <font>
      <u/>
      <sz val="11"/>
      <color theme="10"/>
      <name val="MS PGothic"/>
      <family val="3"/>
      <charset val="128"/>
    </font>
    <font>
      <b/>
      <sz val="14"/>
      <name val="Meiryo UI"/>
      <family val="3"/>
      <charset val="128"/>
    </font>
    <font>
      <b/>
      <sz val="10"/>
      <name val="Meiryo UI"/>
      <family val="3"/>
      <charset val="128"/>
    </font>
    <font>
      <sz val="10"/>
      <name val="Meiryo UI"/>
      <family val="3"/>
      <charset val="128"/>
    </font>
    <font>
      <sz val="14"/>
      <name val="Meiryo UI"/>
      <family val="3"/>
      <charset val="128"/>
    </font>
    <font>
      <sz val="11"/>
      <name val="Meiryo UI"/>
      <family val="3"/>
      <charset val="128"/>
    </font>
    <font>
      <sz val="8"/>
      <name val="Meiryo UI"/>
      <family val="3"/>
      <charset val="128"/>
    </font>
    <font>
      <b/>
      <sz val="20"/>
      <name val="Meiryo UI"/>
      <family val="3"/>
      <charset val="128"/>
    </font>
    <font>
      <sz val="12"/>
      <name val="Meiryo UI"/>
      <family val="3"/>
      <charset val="128"/>
    </font>
    <font>
      <b/>
      <sz val="11"/>
      <name val="Meiryo UI"/>
      <family val="3"/>
      <charset val="128"/>
    </font>
    <font>
      <b/>
      <sz val="14"/>
      <color theme="1"/>
      <name val="Meiryo UI"/>
      <family val="3"/>
      <charset val="128"/>
    </font>
    <font>
      <sz val="11"/>
      <color theme="1"/>
      <name val="Arial"/>
      <family val="2"/>
    </font>
    <font>
      <sz val="14"/>
      <color indexed="8"/>
      <name val="メイリオ"/>
      <family val="3"/>
      <charset val="128"/>
    </font>
    <font>
      <b/>
      <sz val="14"/>
      <color indexed="10"/>
      <name val="メイリオ"/>
      <family val="3"/>
      <charset val="128"/>
    </font>
    <font>
      <sz val="6"/>
      <name val="Arial"/>
      <family val="2"/>
    </font>
    <font>
      <b/>
      <sz val="22"/>
      <color indexed="9"/>
      <name val="メイリオ"/>
      <family val="3"/>
      <charset val="128"/>
    </font>
    <font>
      <sz val="14"/>
      <color rgb="FFFF0000"/>
      <name val="メイリオ"/>
      <family val="3"/>
      <charset val="128"/>
    </font>
    <font>
      <sz val="14"/>
      <color indexed="10"/>
      <name val="メイリオ"/>
      <family val="3"/>
      <charset val="128"/>
    </font>
    <font>
      <sz val="14"/>
      <color indexed="8"/>
      <name val="ＭＳ Ｐゴシック"/>
      <family val="3"/>
      <charset val="128"/>
    </font>
    <font>
      <sz val="18"/>
      <color indexed="8"/>
      <name val="メイリオ"/>
      <family val="3"/>
      <charset val="128"/>
    </font>
    <font>
      <sz val="26"/>
      <color indexed="8"/>
      <name val="ＭＳ Ｐゴシック"/>
      <family val="3"/>
      <charset val="128"/>
    </font>
    <font>
      <sz val="12"/>
      <color rgb="FFFF0000"/>
      <name val="メイリオ"/>
      <family val="3"/>
      <charset val="128"/>
    </font>
    <font>
      <sz val="14"/>
      <color indexed="12"/>
      <name val="メイリオ"/>
      <family val="3"/>
      <charset val="128"/>
    </font>
    <font>
      <u/>
      <sz val="10"/>
      <color indexed="12"/>
      <name val="Arial"/>
      <family val="2"/>
    </font>
    <font>
      <sz val="11"/>
      <color theme="1"/>
      <name val="Meiryo UI"/>
      <family val="3"/>
      <charset val="128"/>
    </font>
    <font>
      <b/>
      <sz val="11"/>
      <color theme="1"/>
      <name val="Meiryo UI"/>
      <family val="3"/>
      <charset val="128"/>
    </font>
    <font>
      <sz val="18"/>
      <color theme="3"/>
      <name val="游ゴシック Light"/>
      <family val="2"/>
      <charset val="128"/>
      <scheme val="major"/>
    </font>
    <font>
      <sz val="11"/>
      <color theme="1"/>
      <name val="游ゴシック"/>
      <family val="2"/>
      <charset val="128"/>
      <scheme val="min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rgb="FF0000FF"/>
      <name val="ＭＳ Ｐゴシック"/>
      <family val="3"/>
      <charset val="128"/>
    </font>
    <font>
      <sz val="11"/>
      <color rgb="FF800080"/>
      <name val="ＭＳ Ｐゴシック"/>
      <family val="3"/>
      <charset val="128"/>
    </font>
    <font>
      <b/>
      <sz val="9"/>
      <color theme="0"/>
      <name val="Meiryo UI"/>
      <family val="2"/>
      <charset val="128"/>
    </font>
    <font>
      <u/>
      <sz val="9"/>
      <color theme="10"/>
      <name val="Meiryo UI"/>
      <family val="2"/>
      <charset val="128"/>
    </font>
    <font>
      <sz val="9"/>
      <color theme="1"/>
      <name val="Meiryo UI"/>
      <family val="3"/>
      <charset val="128"/>
    </font>
    <font>
      <b/>
      <sz val="9"/>
      <color theme="0"/>
      <name val="Meiryo UI"/>
      <family val="3"/>
      <charset val="128"/>
    </font>
    <font>
      <sz val="9"/>
      <color rgb="FFFF0000"/>
      <name val="Meiryo UI"/>
      <family val="3"/>
      <charset val="128"/>
    </font>
    <font>
      <u/>
      <sz val="9"/>
      <color theme="1"/>
      <name val="Meiryo UI"/>
      <family val="2"/>
      <charset val="128"/>
    </font>
    <font>
      <u/>
      <sz val="9"/>
      <color theme="1"/>
      <name val="Meiryo UI"/>
      <family val="3"/>
      <charset val="128"/>
    </font>
    <font>
      <sz val="14"/>
      <color theme="1"/>
      <name val="Meiryo UI"/>
      <family val="3"/>
      <charset val="128"/>
    </font>
    <font>
      <sz val="11"/>
      <color rgb="FFFF0000"/>
      <name val="Meiryo UI"/>
      <family val="3"/>
      <charset val="128"/>
    </font>
    <font>
      <b/>
      <sz val="12"/>
      <name val="Meiryo UI"/>
      <family val="3"/>
      <charset val="128"/>
    </font>
    <font>
      <sz val="9"/>
      <name val="Meiryo UI"/>
      <family val="3"/>
      <charset val="128"/>
    </font>
    <font>
      <sz val="14"/>
      <color indexed="81"/>
      <name val="ＭＳ Ｐゴシック"/>
      <family val="3"/>
      <charset val="128"/>
    </font>
  </fonts>
  <fills count="64">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FF"/>
        <bgColor rgb="FFFFFFFF"/>
      </patternFill>
    </fill>
    <fill>
      <patternFill patternType="solid">
        <fgColor rgb="FFEFEFEF"/>
        <bgColor rgb="FFEFEFEF"/>
      </patternFill>
    </fill>
    <fill>
      <patternFill patternType="solid">
        <fgColor theme="9" tint="0.59999389629810485"/>
        <bgColor rgb="FF66CCFF"/>
      </patternFill>
    </fill>
    <fill>
      <patternFill patternType="solid">
        <fgColor theme="9" tint="0.59999389629810485"/>
        <bgColor rgb="FF66FFCC"/>
      </patternFill>
    </fill>
    <fill>
      <patternFill patternType="solid">
        <fgColor theme="0" tint="-4.9989318521683403E-2"/>
        <bgColor indexed="64"/>
      </patternFill>
    </fill>
    <fill>
      <patternFill patternType="solid">
        <fgColor theme="8" tint="0.59999389629810485"/>
        <bgColor rgb="FF66CCFF"/>
      </patternFill>
    </fill>
    <fill>
      <patternFill patternType="solid">
        <fgColor theme="7" tint="0.79998168889431442"/>
        <bgColor rgb="FF66CCFF"/>
      </patternFill>
    </fill>
    <fill>
      <patternFill patternType="solid">
        <fgColor indexed="8"/>
        <bgColor indexed="64"/>
      </patternFill>
    </fill>
    <fill>
      <patternFill patternType="solid">
        <fgColor indexed="2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theme="7" tint="0.59999389629810485"/>
        <bgColor rgb="FF66CCFF"/>
      </patternFill>
    </fill>
    <fill>
      <patternFill patternType="solid">
        <fgColor theme="8" tint="0.59999389629810485"/>
        <bgColor rgb="FF66FFCC"/>
      </patternFill>
    </fill>
    <fill>
      <patternFill patternType="solid">
        <fgColor theme="8" tint="0.79998168889431442"/>
        <bgColor indexed="64"/>
      </patternFill>
    </fill>
    <fill>
      <patternFill patternType="solid">
        <fgColor theme="6" tint="0.59999389629810485"/>
        <bgColor rgb="FF66CCFF"/>
      </patternFill>
    </fill>
    <fill>
      <patternFill patternType="solid">
        <fgColor theme="7" tint="0.59999389629810485"/>
        <bgColor rgb="FF66FFCC"/>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59999389629810485"/>
        <bgColor rgb="FF66FFCC"/>
      </patternFill>
    </fill>
    <fill>
      <patternFill patternType="solid">
        <fgColor theme="5" tint="0.59999389629810485"/>
        <bgColor rgb="FF66CCFF"/>
      </patternFill>
    </fill>
    <fill>
      <patternFill patternType="solid">
        <fgColor theme="5" tint="0.59999389629810485"/>
        <bgColor rgb="FF66FFCC"/>
      </patternFill>
    </fill>
    <fill>
      <patternFill patternType="solid">
        <fgColor theme="4" tint="0.59999389629810485"/>
        <bgColor rgb="FF66CCFF"/>
      </patternFill>
    </fill>
    <fill>
      <patternFill patternType="solid">
        <fgColor theme="4" tint="0.59999389629810485"/>
        <bgColor rgb="FF66FFCC"/>
      </patternFill>
    </fill>
  </fills>
  <borders count="60">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double">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style="thin">
        <color rgb="FF000000"/>
      </left>
      <right style="double">
        <color rgb="FF000000"/>
      </right>
      <top/>
      <bottom/>
      <diagonal/>
    </border>
    <border>
      <left style="medium">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dotted">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dotted">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theme="4" tint="0.39997558519241921"/>
      </top>
      <bottom/>
      <diagonal/>
    </border>
    <border>
      <left/>
      <right/>
      <top/>
      <bottom style="thick">
        <color auto="1"/>
      </bottom>
      <diagonal/>
    </border>
    <border>
      <left/>
      <right/>
      <top style="thin">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style="thin">
        <color rgb="FF000000"/>
      </bottom>
      <diagonal/>
    </border>
  </borders>
  <cellStyleXfs count="55">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xf numFmtId="0" fontId="7" fillId="0" borderId="0"/>
    <xf numFmtId="0" fontId="5" fillId="0" borderId="0" applyBorder="0">
      <alignment vertical="center"/>
    </xf>
    <xf numFmtId="0" fontId="8" fillId="0" borderId="0" applyNumberFormat="0" applyFill="0" applyBorder="0" applyProtection="0">
      <alignment vertical="center"/>
    </xf>
    <xf numFmtId="0" fontId="9" fillId="0" borderId="0" applyNumberFormat="0" applyFill="0" applyBorder="0" applyAlignment="0" applyProtection="0"/>
    <xf numFmtId="0" fontId="5" fillId="0" borderId="0"/>
    <xf numFmtId="0" fontId="20" fillId="0" borderId="0">
      <alignment vertical="center"/>
    </xf>
    <xf numFmtId="0" fontId="32" fillId="0" borderId="0" applyNumberFormat="0" applyFill="0" applyBorder="0" applyAlignment="0" applyProtection="0">
      <alignment vertical="top"/>
      <protection locked="0"/>
    </xf>
    <xf numFmtId="0" fontId="35" fillId="0" borderId="0" applyNumberFormat="0" applyFill="0" applyBorder="0" applyAlignment="0" applyProtection="0">
      <alignment vertical="center"/>
    </xf>
    <xf numFmtId="0" fontId="37" fillId="0" borderId="44" applyNumberFormat="0" applyFill="0" applyAlignment="0" applyProtection="0">
      <alignment vertical="center"/>
    </xf>
    <xf numFmtId="0" fontId="38" fillId="0" borderId="45" applyNumberFormat="0" applyFill="0" applyAlignment="0" applyProtection="0">
      <alignment vertical="center"/>
    </xf>
    <xf numFmtId="0" fontId="39" fillId="0" borderId="46" applyNumberFormat="0" applyFill="0" applyAlignment="0" applyProtection="0">
      <alignment vertical="center"/>
    </xf>
    <xf numFmtId="0" fontId="39" fillId="0" borderId="0" applyNumberFormat="0" applyFill="0" applyBorder="0" applyAlignment="0" applyProtection="0">
      <alignment vertical="center"/>
    </xf>
    <xf numFmtId="0" fontId="40" fillId="20" borderId="0" applyNumberFormat="0" applyBorder="0" applyAlignment="0" applyProtection="0">
      <alignment vertical="center"/>
    </xf>
    <xf numFmtId="0" fontId="41" fillId="21" borderId="0" applyNumberFormat="0" applyBorder="0" applyAlignment="0" applyProtection="0">
      <alignment vertical="center"/>
    </xf>
    <xf numFmtId="0" fontId="42" fillId="22" borderId="0" applyNumberFormat="0" applyBorder="0" applyAlignment="0" applyProtection="0">
      <alignment vertical="center"/>
    </xf>
    <xf numFmtId="0" fontId="43" fillId="23" borderId="47" applyNumberFormat="0" applyAlignment="0" applyProtection="0">
      <alignment vertical="center"/>
    </xf>
    <xf numFmtId="0" fontId="44" fillId="24" borderId="48" applyNumberFormat="0" applyAlignment="0" applyProtection="0">
      <alignment vertical="center"/>
    </xf>
    <xf numFmtId="0" fontId="45" fillId="24" borderId="47" applyNumberFormat="0" applyAlignment="0" applyProtection="0">
      <alignment vertical="center"/>
    </xf>
    <xf numFmtId="0" fontId="46" fillId="0" borderId="49" applyNumberFormat="0" applyFill="0" applyAlignment="0" applyProtection="0">
      <alignment vertical="center"/>
    </xf>
    <xf numFmtId="0" fontId="47" fillId="25" borderId="50" applyNumberFormat="0" applyAlignment="0" applyProtection="0">
      <alignment vertical="center"/>
    </xf>
    <xf numFmtId="0" fontId="48" fillId="0" borderId="0" applyNumberFormat="0" applyFill="0" applyBorder="0" applyAlignment="0" applyProtection="0">
      <alignment vertical="center"/>
    </xf>
    <xf numFmtId="0" fontId="36" fillId="26" borderId="51" applyNumberFormat="0" applyFont="0" applyAlignment="0" applyProtection="0">
      <alignment vertical="center"/>
    </xf>
    <xf numFmtId="0" fontId="49" fillId="0" borderId="0" applyNumberFormat="0" applyFill="0" applyBorder="0" applyAlignment="0" applyProtection="0">
      <alignment vertical="center"/>
    </xf>
    <xf numFmtId="0" fontId="50" fillId="0" borderId="52" applyNumberFormat="0" applyFill="0" applyAlignment="0" applyProtection="0">
      <alignment vertical="center"/>
    </xf>
    <xf numFmtId="0" fontId="51"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51" fillId="31" borderId="0" applyNumberFormat="0" applyBorder="0" applyAlignment="0" applyProtection="0">
      <alignment vertical="center"/>
    </xf>
    <xf numFmtId="0" fontId="36" fillId="32" borderId="0" applyNumberFormat="0" applyBorder="0" applyAlignment="0" applyProtection="0">
      <alignment vertical="center"/>
    </xf>
    <xf numFmtId="0" fontId="36" fillId="33" borderId="0" applyNumberFormat="0" applyBorder="0" applyAlignment="0" applyProtection="0">
      <alignment vertical="center"/>
    </xf>
    <xf numFmtId="0" fontId="36" fillId="34" borderId="0" applyNumberFormat="0" applyBorder="0" applyAlignment="0" applyProtection="0">
      <alignment vertical="center"/>
    </xf>
    <xf numFmtId="0" fontId="51" fillId="35" borderId="0" applyNumberFormat="0" applyBorder="0" applyAlignment="0" applyProtection="0">
      <alignment vertical="center"/>
    </xf>
    <xf numFmtId="0" fontId="36" fillId="36" borderId="0" applyNumberFormat="0" applyBorder="0" applyAlignment="0" applyProtection="0">
      <alignment vertical="center"/>
    </xf>
    <xf numFmtId="0" fontId="36" fillId="37" borderId="0" applyNumberFormat="0" applyBorder="0" applyAlignment="0" applyProtection="0">
      <alignment vertical="center"/>
    </xf>
    <xf numFmtId="0" fontId="36" fillId="38" borderId="0" applyNumberFormat="0" applyBorder="0" applyAlignment="0" applyProtection="0">
      <alignment vertical="center"/>
    </xf>
    <xf numFmtId="0" fontId="51" fillId="39" borderId="0" applyNumberFormat="0" applyBorder="0" applyAlignment="0" applyProtection="0">
      <alignment vertical="center"/>
    </xf>
    <xf numFmtId="0" fontId="36" fillId="40" borderId="0" applyNumberFormat="0" applyBorder="0" applyAlignment="0" applyProtection="0">
      <alignment vertical="center"/>
    </xf>
    <xf numFmtId="0" fontId="36" fillId="41" borderId="0" applyNumberFormat="0" applyBorder="0" applyAlignment="0" applyProtection="0">
      <alignment vertical="center"/>
    </xf>
    <xf numFmtId="0" fontId="36" fillId="42" borderId="0" applyNumberFormat="0" applyBorder="0" applyAlignment="0" applyProtection="0">
      <alignment vertical="center"/>
    </xf>
    <xf numFmtId="0" fontId="51" fillId="43" borderId="0" applyNumberFormat="0" applyBorder="0" applyAlignment="0" applyProtection="0">
      <alignment vertical="center"/>
    </xf>
    <xf numFmtId="0" fontId="36" fillId="44" borderId="0" applyNumberFormat="0" applyBorder="0" applyAlignment="0" applyProtection="0">
      <alignment vertical="center"/>
    </xf>
    <xf numFmtId="0" fontId="36" fillId="45" borderId="0" applyNumberFormat="0" applyBorder="0" applyAlignment="0" applyProtection="0">
      <alignment vertical="center"/>
    </xf>
    <xf numFmtId="0" fontId="36" fillId="46" borderId="0" applyNumberFormat="0" applyBorder="0" applyAlignment="0" applyProtection="0">
      <alignment vertical="center"/>
    </xf>
    <xf numFmtId="0" fontId="51" fillId="47" borderId="0" applyNumberFormat="0" applyBorder="0" applyAlignment="0" applyProtection="0">
      <alignment vertical="center"/>
    </xf>
    <xf numFmtId="0" fontId="36" fillId="48" borderId="0" applyNumberFormat="0" applyBorder="0" applyAlignment="0" applyProtection="0">
      <alignment vertical="center"/>
    </xf>
    <xf numFmtId="0" fontId="36" fillId="49" borderId="0" applyNumberFormat="0" applyBorder="0" applyAlignment="0" applyProtection="0">
      <alignment vertical="center"/>
    </xf>
    <xf numFmtId="0" fontId="36" fillId="50" borderId="0" applyNumberFormat="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5" fillId="0" borderId="0" applyNumberFormat="0" applyFill="0" applyBorder="0" applyAlignment="0" applyProtection="0">
      <alignment vertical="center"/>
    </xf>
  </cellStyleXfs>
  <cellXfs count="399">
    <xf numFmtId="0" fontId="0" fillId="0" borderId="0" xfId="0">
      <alignment vertical="center"/>
    </xf>
    <xf numFmtId="0" fontId="12" fillId="0" borderId="0" xfId="3" applyFont="1" applyFill="1"/>
    <xf numFmtId="0" fontId="13" fillId="0" borderId="0" xfId="3" applyFont="1" applyFill="1"/>
    <xf numFmtId="0" fontId="14" fillId="0" borderId="0" xfId="3" applyFont="1" applyFill="1" applyAlignment="1">
      <alignment horizontal="center"/>
    </xf>
    <xf numFmtId="0" fontId="15" fillId="0" borderId="0" xfId="3" applyFont="1" applyFill="1"/>
    <xf numFmtId="0" fontId="12" fillId="0" borderId="0" xfId="3" applyFont="1" applyFill="1" applyAlignment="1">
      <alignment horizontal="center"/>
    </xf>
    <xf numFmtId="176" fontId="13" fillId="0" borderId="0" xfId="3" applyNumberFormat="1" applyFont="1" applyFill="1" applyAlignment="1">
      <alignment horizontal="center"/>
    </xf>
    <xf numFmtId="176" fontId="14" fillId="0" borderId="0" xfId="3" applyNumberFormat="1" applyFont="1" applyFill="1" applyAlignment="1">
      <alignment horizontal="center"/>
    </xf>
    <xf numFmtId="176" fontId="17" fillId="0" borderId="0" xfId="3" applyNumberFormat="1" applyFont="1" applyFill="1" applyAlignment="1">
      <alignment horizontal="center"/>
    </xf>
    <xf numFmtId="0" fontId="15" fillId="0" borderId="0" xfId="3" applyFont="1" applyFill="1" applyAlignment="1">
      <alignment horizontal="center"/>
    </xf>
    <xf numFmtId="176" fontId="12" fillId="0" borderId="0" xfId="3" applyNumberFormat="1" applyFont="1" applyFill="1" applyAlignment="1">
      <alignment horizontal="center"/>
    </xf>
    <xf numFmtId="0" fontId="14" fillId="0" borderId="0" xfId="3" applyFont="1" applyFill="1" applyAlignment="1">
      <alignment horizontal="center" vertical="center"/>
    </xf>
    <xf numFmtId="0" fontId="14" fillId="0" borderId="12" xfId="3" applyFont="1" applyFill="1" applyBorder="1" applyAlignment="1">
      <alignment horizontal="center" vertical="center"/>
    </xf>
    <xf numFmtId="0" fontId="13" fillId="0" borderId="11" xfId="3" applyFont="1" applyFill="1" applyBorder="1" applyAlignment="1">
      <alignment horizontal="center" vertical="center"/>
    </xf>
    <xf numFmtId="0" fontId="13" fillId="0" borderId="10" xfId="3" applyFont="1" applyFill="1" applyBorder="1" applyAlignment="1">
      <alignment horizontal="center" vertical="center"/>
    </xf>
    <xf numFmtId="0" fontId="12" fillId="7" borderId="21" xfId="3" applyFont="1" applyFill="1" applyBorder="1" applyAlignment="1">
      <alignment horizontal="center" vertical="center"/>
    </xf>
    <xf numFmtId="0" fontId="12" fillId="7" borderId="13" xfId="3" applyFont="1" applyFill="1" applyBorder="1" applyAlignment="1">
      <alignment horizontal="center" vertical="center"/>
    </xf>
    <xf numFmtId="14" fontId="14" fillId="0" borderId="6" xfId="3" applyNumberFormat="1" applyFont="1" applyBorder="1" applyAlignment="1">
      <alignment horizontal="center" vertical="center"/>
    </xf>
    <xf numFmtId="180" fontId="16" fillId="3" borderId="1" xfId="3" applyNumberFormat="1" applyFont="1" applyFill="1" applyBorder="1" applyAlignment="1">
      <alignment horizontal="centerContinuous" vertical="center"/>
    </xf>
    <xf numFmtId="179" fontId="14" fillId="3" borderId="2" xfId="3" applyNumberFormat="1" applyFont="1" applyFill="1" applyBorder="1" applyAlignment="1">
      <alignment horizontal="centerContinuous"/>
    </xf>
    <xf numFmtId="179" fontId="14" fillId="3" borderId="3" xfId="3" applyNumberFormat="1" applyFont="1" applyFill="1" applyBorder="1" applyAlignment="1">
      <alignment horizontal="centerContinuous"/>
    </xf>
    <xf numFmtId="0" fontId="14" fillId="0" borderId="0" xfId="3" applyFont="1" applyAlignment="1">
      <alignment horizontal="center" vertical="center"/>
    </xf>
    <xf numFmtId="14" fontId="14" fillId="0" borderId="0" xfId="3" applyNumberFormat="1" applyFont="1" applyAlignment="1">
      <alignment horizontal="center" vertical="center"/>
    </xf>
    <xf numFmtId="0" fontId="12" fillId="0" borderId="0" xfId="3" applyFont="1" applyFill="1" applyAlignment="1">
      <alignment horizontal="center" vertical="center"/>
    </xf>
    <xf numFmtId="181" fontId="12" fillId="0" borderId="21" xfId="3" applyNumberFormat="1" applyFont="1" applyFill="1" applyBorder="1" applyAlignment="1">
      <alignment horizontal="center" vertical="center"/>
    </xf>
    <xf numFmtId="0" fontId="12" fillId="10" borderId="21" xfId="3" applyFont="1" applyFill="1" applyBorder="1" applyAlignment="1">
      <alignment horizontal="center" vertical="center"/>
    </xf>
    <xf numFmtId="0" fontId="14" fillId="10" borderId="21" xfId="3" applyFont="1" applyFill="1" applyBorder="1" applyAlignment="1">
      <alignment horizontal="center" vertical="center"/>
    </xf>
    <xf numFmtId="0" fontId="14" fillId="8" borderId="22" xfId="3" applyFont="1" applyFill="1" applyBorder="1" applyAlignment="1" applyProtection="1">
      <alignment horizontal="center" vertical="center"/>
      <protection locked="0"/>
    </xf>
    <xf numFmtId="14" fontId="14" fillId="8" borderId="21" xfId="3" applyNumberFormat="1" applyFont="1" applyFill="1" applyBorder="1" applyAlignment="1" applyProtection="1">
      <alignment horizontal="center" vertical="center"/>
      <protection locked="0"/>
    </xf>
    <xf numFmtId="0" fontId="14" fillId="8" borderId="21" xfId="3" applyFont="1" applyFill="1" applyBorder="1" applyAlignment="1" applyProtection="1">
      <alignment horizontal="center" vertical="center"/>
      <protection locked="0"/>
    </xf>
    <xf numFmtId="0" fontId="14" fillId="11" borderId="21" xfId="3" applyFont="1" applyFill="1" applyBorder="1" applyAlignment="1" applyProtection="1">
      <alignment horizontal="center" vertical="center"/>
      <protection locked="0"/>
    </xf>
    <xf numFmtId="14" fontId="14" fillId="11" borderId="21" xfId="3" applyNumberFormat="1" applyFont="1" applyFill="1" applyBorder="1" applyAlignment="1" applyProtection="1">
      <alignment horizontal="center" vertical="center"/>
      <protection locked="0"/>
    </xf>
    <xf numFmtId="0" fontId="12" fillId="11" borderId="21" xfId="3" applyFont="1" applyFill="1" applyBorder="1" applyAlignment="1" applyProtection="1">
      <alignment horizontal="center" vertical="center" shrinkToFit="1"/>
      <protection locked="0"/>
    </xf>
    <xf numFmtId="0" fontId="18" fillId="0" borderId="0" xfId="3" applyFont="1" applyAlignment="1">
      <alignment horizontal="left" vertical="center"/>
    </xf>
    <xf numFmtId="178" fontId="12" fillId="11" borderId="0" xfId="3" applyNumberFormat="1" applyFont="1" applyFill="1" applyBorder="1" applyAlignment="1">
      <alignment horizontal="center" vertical="center"/>
    </xf>
    <xf numFmtId="0" fontId="12" fillId="0" borderId="12" xfId="3" applyFont="1" applyFill="1" applyBorder="1" applyAlignment="1">
      <alignment horizontal="center" vertical="center"/>
    </xf>
    <xf numFmtId="0" fontId="12" fillId="0" borderId="0" xfId="3" applyFont="1" applyFill="1" applyBorder="1" applyAlignment="1">
      <alignment horizontal="center" vertical="center"/>
    </xf>
    <xf numFmtId="178" fontId="12" fillId="0" borderId="0" xfId="3" applyNumberFormat="1" applyFont="1" applyFill="1" applyBorder="1" applyAlignment="1">
      <alignment horizontal="center" vertical="center"/>
    </xf>
    <xf numFmtId="182" fontId="14" fillId="0" borderId="13" xfId="3" applyNumberFormat="1" applyFont="1" applyBorder="1" applyAlignment="1">
      <alignment horizontal="right" vertical="center" indent="3"/>
    </xf>
    <xf numFmtId="182" fontId="14" fillId="3" borderId="13" xfId="3" applyNumberFormat="1" applyFont="1" applyFill="1" applyBorder="1" applyAlignment="1">
      <alignment horizontal="right" vertical="center" indent="3"/>
    </xf>
    <xf numFmtId="182" fontId="14" fillId="2" borderId="13" xfId="3" applyNumberFormat="1" applyFont="1" applyFill="1" applyBorder="1" applyAlignment="1">
      <alignment horizontal="right" vertical="center" indent="3"/>
    </xf>
    <xf numFmtId="0" fontId="21" fillId="0" borderId="0" xfId="9" applyFont="1">
      <alignment vertical="center"/>
    </xf>
    <xf numFmtId="0" fontId="22" fillId="0" borderId="0" xfId="9" applyFont="1" applyAlignment="1">
      <alignment horizontal="right" vertical="center"/>
    </xf>
    <xf numFmtId="0" fontId="27" fillId="0" borderId="27" xfId="9" applyFont="1" applyBorder="1" applyAlignment="1">
      <alignment horizontal="center" vertical="center"/>
    </xf>
    <xf numFmtId="0" fontId="21" fillId="0" borderId="27" xfId="9" applyFont="1" applyBorder="1" applyAlignment="1">
      <alignment horizontal="center" vertical="center"/>
    </xf>
    <xf numFmtId="0" fontId="21" fillId="15" borderId="28" xfId="9" applyFont="1" applyFill="1" applyBorder="1" applyAlignment="1">
      <alignment horizontal="center" vertical="center" shrinkToFit="1"/>
    </xf>
    <xf numFmtId="0" fontId="28" fillId="0" borderId="27" xfId="9" applyFont="1" applyBorder="1" applyAlignment="1">
      <alignment horizontal="center" vertical="center"/>
    </xf>
    <xf numFmtId="0" fontId="28" fillId="0" borderId="27" xfId="9" applyFont="1" applyBorder="1" applyAlignment="1">
      <alignment horizontal="center" vertical="center" wrapText="1"/>
    </xf>
    <xf numFmtId="0" fontId="29" fillId="0" borderId="27" xfId="9" applyFont="1" applyBorder="1" applyAlignment="1">
      <alignment horizontal="center" vertical="center" wrapText="1"/>
    </xf>
    <xf numFmtId="0" fontId="21" fillId="0" borderId="31" xfId="9" applyFont="1" applyBorder="1" applyAlignment="1">
      <alignment vertical="center" shrinkToFit="1"/>
    </xf>
    <xf numFmtId="0" fontId="21" fillId="15" borderId="27" xfId="9" applyFont="1" applyFill="1" applyBorder="1" applyAlignment="1">
      <alignment horizontal="center" vertical="center" shrinkToFit="1"/>
    </xf>
    <xf numFmtId="0" fontId="21" fillId="0" borderId="27" xfId="9" applyFont="1" applyBorder="1" applyAlignment="1">
      <alignment horizontal="right" vertical="center" shrinkToFit="1"/>
    </xf>
    <xf numFmtId="0" fontId="21" fillId="15" borderId="29" xfId="9" applyFont="1" applyFill="1" applyBorder="1" applyAlignment="1">
      <alignment horizontal="center" vertical="center" shrinkToFit="1"/>
    </xf>
    <xf numFmtId="0" fontId="21" fillId="15" borderId="29" xfId="9" applyFont="1" applyFill="1" applyBorder="1" applyAlignment="1">
      <alignment horizontal="center" vertical="center"/>
    </xf>
    <xf numFmtId="0" fontId="21" fillId="0" borderId="0" xfId="9" applyFont="1" applyAlignment="1">
      <alignment horizontal="center" vertical="center"/>
    </xf>
    <xf numFmtId="0" fontId="21" fillId="0" borderId="27" xfId="9" applyFont="1" applyBorder="1" applyAlignment="1">
      <alignment horizontal="center" vertical="center" wrapText="1"/>
    </xf>
    <xf numFmtId="184" fontId="21" fillId="0" borderId="27" xfId="9" applyNumberFormat="1" applyFont="1" applyBorder="1" applyAlignment="1">
      <alignment horizontal="right" vertical="center" shrinkToFit="1"/>
    </xf>
    <xf numFmtId="0" fontId="30" fillId="0" borderId="0" xfId="9" applyFont="1">
      <alignment vertical="center"/>
    </xf>
    <xf numFmtId="0" fontId="21" fillId="0" borderId="25" xfId="9" applyFont="1" applyBorder="1">
      <alignment vertical="center"/>
    </xf>
    <xf numFmtId="0" fontId="31" fillId="0" borderId="25" xfId="9" applyFont="1" applyBorder="1">
      <alignment vertical="center"/>
    </xf>
    <xf numFmtId="0" fontId="21" fillId="0" borderId="25" xfId="9" applyFont="1" applyBorder="1" applyAlignment="1">
      <alignment horizontal="center" vertical="center"/>
    </xf>
    <xf numFmtId="0" fontId="31" fillId="0" borderId="25" xfId="9" applyFont="1" applyBorder="1" applyAlignment="1">
      <alignment horizontal="right" vertical="center"/>
    </xf>
    <xf numFmtId="0" fontId="21" fillId="0" borderId="25" xfId="9" applyFont="1" applyBorder="1" applyAlignment="1">
      <alignment horizontal="left" vertical="center"/>
    </xf>
    <xf numFmtId="0" fontId="12" fillId="0" borderId="23" xfId="3" applyFont="1" applyBorder="1" applyAlignment="1">
      <alignment horizontal="center" vertical="center" shrinkToFit="1"/>
    </xf>
    <xf numFmtId="182" fontId="14" fillId="0" borderId="16" xfId="3" applyNumberFormat="1" applyFont="1" applyBorder="1" applyAlignment="1">
      <alignment horizontal="right" vertical="center" indent="3"/>
    </xf>
    <xf numFmtId="181" fontId="12" fillId="11" borderId="21" xfId="3" applyNumberFormat="1" applyFont="1" applyFill="1" applyBorder="1" applyAlignment="1">
      <alignment horizontal="center" vertical="center"/>
    </xf>
    <xf numFmtId="0" fontId="33" fillId="0" borderId="0" xfId="0" applyFont="1">
      <alignment vertical="center"/>
    </xf>
    <xf numFmtId="0" fontId="33" fillId="0" borderId="0" xfId="0" applyFont="1" applyAlignment="1">
      <alignment horizontal="center" vertical="center"/>
    </xf>
    <xf numFmtId="0" fontId="33" fillId="0" borderId="0" xfId="0" applyFont="1" applyBorder="1">
      <alignment vertical="center"/>
    </xf>
    <xf numFmtId="0" fontId="33" fillId="0" borderId="0" xfId="0" applyFont="1" applyBorder="1" applyAlignment="1">
      <alignment horizontal="center" vertical="center" wrapText="1"/>
    </xf>
    <xf numFmtId="0" fontId="33" fillId="0" borderId="0" xfId="0" applyFont="1" applyBorder="1" applyAlignment="1">
      <alignment vertical="center" wrapText="1"/>
    </xf>
    <xf numFmtId="0" fontId="34" fillId="0" borderId="0" xfId="0" applyFont="1" applyBorder="1">
      <alignment vertical="center"/>
    </xf>
    <xf numFmtId="0" fontId="34" fillId="0" borderId="0" xfId="0" applyFont="1">
      <alignment vertical="center"/>
    </xf>
    <xf numFmtId="0" fontId="34" fillId="0" borderId="0" xfId="0" applyFont="1" applyAlignment="1">
      <alignment horizontal="center" vertical="center"/>
    </xf>
    <xf numFmtId="0" fontId="11" fillId="0" borderId="17" xfId="3" applyFont="1" applyFill="1" applyBorder="1" applyAlignment="1">
      <alignment horizontal="center" vertical="center"/>
    </xf>
    <xf numFmtId="0" fontId="18" fillId="0" borderId="11" xfId="3" applyFont="1" applyFill="1" applyBorder="1" applyAlignment="1">
      <alignment horizontal="center" vertical="center"/>
    </xf>
    <xf numFmtId="0" fontId="14" fillId="0" borderId="7" xfId="3" applyFont="1" applyBorder="1" applyAlignment="1">
      <alignment horizontal="left" vertical="center" indent="2"/>
    </xf>
    <xf numFmtId="180" fontId="16" fillId="16" borderId="1" xfId="3" applyNumberFormat="1" applyFont="1" applyFill="1" applyBorder="1" applyAlignment="1">
      <alignment horizontal="centerContinuous" vertical="center"/>
    </xf>
    <xf numFmtId="179" fontId="14" fillId="16" borderId="2" xfId="3" applyNumberFormat="1" applyFont="1" applyFill="1" applyBorder="1" applyAlignment="1">
      <alignment horizontal="centerContinuous"/>
    </xf>
    <xf numFmtId="179" fontId="14" fillId="16" borderId="3" xfId="3" applyNumberFormat="1" applyFont="1" applyFill="1" applyBorder="1" applyAlignment="1">
      <alignment horizontal="centerContinuous"/>
    </xf>
    <xf numFmtId="180" fontId="16" fillId="18" borderId="1" xfId="3" applyNumberFormat="1" applyFont="1" applyFill="1" applyBorder="1" applyAlignment="1">
      <alignment horizontal="centerContinuous" vertical="center"/>
    </xf>
    <xf numFmtId="179" fontId="14" fillId="18" borderId="2" xfId="3" applyNumberFormat="1" applyFont="1" applyFill="1" applyBorder="1" applyAlignment="1">
      <alignment horizontal="centerContinuous"/>
    </xf>
    <xf numFmtId="179" fontId="14" fillId="18" borderId="3" xfId="3" applyNumberFormat="1" applyFont="1" applyFill="1" applyBorder="1" applyAlignment="1">
      <alignment horizontal="centerContinuous"/>
    </xf>
    <xf numFmtId="0" fontId="12" fillId="13" borderId="21" xfId="3" applyFont="1" applyFill="1" applyBorder="1" applyAlignment="1">
      <alignment horizontal="center" vertical="center"/>
    </xf>
    <xf numFmtId="180" fontId="16" fillId="19" borderId="1" xfId="3" applyNumberFormat="1" applyFont="1" applyFill="1" applyBorder="1" applyAlignment="1">
      <alignment horizontal="centerContinuous" vertical="center"/>
    </xf>
    <xf numFmtId="179" fontId="14" fillId="19" borderId="2" xfId="3" applyNumberFormat="1" applyFont="1" applyFill="1" applyBorder="1" applyAlignment="1">
      <alignment horizontal="centerContinuous"/>
    </xf>
    <xf numFmtId="179" fontId="14" fillId="19" borderId="3" xfId="3" applyNumberFormat="1" applyFont="1" applyFill="1" applyBorder="1" applyAlignment="1">
      <alignment horizontal="centerContinuous"/>
    </xf>
    <xf numFmtId="0" fontId="33" fillId="0" borderId="0" xfId="0" applyFont="1" applyAlignment="1">
      <alignment vertical="center" wrapText="1"/>
    </xf>
    <xf numFmtId="0" fontId="34" fillId="0" borderId="0" xfId="0" applyFont="1" applyFill="1" applyBorder="1" applyAlignment="1">
      <alignment vertical="center"/>
    </xf>
    <xf numFmtId="0" fontId="14" fillId="0" borderId="0" xfId="3" applyFont="1" applyFill="1"/>
    <xf numFmtId="0" fontId="33" fillId="0" borderId="0" xfId="0" applyFont="1" applyFill="1" applyBorder="1" applyAlignment="1">
      <alignment vertical="center" shrinkToFit="1"/>
    </xf>
    <xf numFmtId="0" fontId="33" fillId="0" borderId="0" xfId="0" applyFont="1" applyBorder="1" applyAlignment="1">
      <alignment horizontal="center" vertical="center" shrinkToFit="1"/>
    </xf>
    <xf numFmtId="0" fontId="33" fillId="0" borderId="0" xfId="0" applyFont="1" applyBorder="1" applyAlignment="1">
      <alignment vertical="center" shrinkToFit="1"/>
    </xf>
    <xf numFmtId="185" fontId="28" fillId="0" borderId="27" xfId="9" applyNumberFormat="1" applyFont="1" applyBorder="1" applyAlignment="1">
      <alignment horizontal="center" vertical="center" shrinkToFit="1"/>
    </xf>
    <xf numFmtId="184" fontId="21" fillId="0" borderId="29" xfId="9" applyNumberFormat="1" applyFont="1" applyBorder="1" applyAlignment="1">
      <alignment horizontal="right" vertical="center" shrinkToFit="1"/>
    </xf>
    <xf numFmtId="184" fontId="21" fillId="0" borderId="30" xfId="9" applyNumberFormat="1" applyFont="1" applyBorder="1" applyAlignment="1">
      <alignment horizontal="right" vertical="center" shrinkToFit="1"/>
    </xf>
    <xf numFmtId="185" fontId="28" fillId="0" borderId="54" xfId="9" applyNumberFormat="1" applyFont="1" applyBorder="1" applyAlignment="1">
      <alignment horizontal="center" vertical="center" shrinkToFit="1"/>
    </xf>
    <xf numFmtId="185" fontId="28" fillId="0" borderId="53" xfId="9" applyNumberFormat="1" applyFont="1" applyBorder="1" applyAlignment="1">
      <alignment horizontal="center" vertical="center" shrinkToFit="1"/>
    </xf>
    <xf numFmtId="0" fontId="54" fillId="0" borderId="0" xfId="0" applyFont="1" applyFill="1" applyBorder="1" applyAlignment="1">
      <alignment horizontal="center" vertical="center"/>
    </xf>
    <xf numFmtId="0" fontId="54" fillId="0" borderId="0" xfId="0" applyFont="1" applyFill="1" applyBorder="1">
      <alignment vertical="center"/>
    </xf>
    <xf numFmtId="0" fontId="0" fillId="0" borderId="55" xfId="0" applyFont="1" applyFill="1" applyBorder="1" applyAlignment="1">
      <alignment horizontal="center" vertical="center"/>
    </xf>
    <xf numFmtId="0" fontId="0" fillId="0" borderId="55" xfId="0" applyFont="1" applyFill="1" applyBorder="1">
      <alignment vertical="center"/>
    </xf>
    <xf numFmtId="0" fontId="55" fillId="0" borderId="55" xfId="54" applyFill="1" applyBorder="1">
      <alignment vertical="center"/>
    </xf>
    <xf numFmtId="0" fontId="0" fillId="0" borderId="0" xfId="0" applyAlignment="1">
      <alignment horizontal="center" vertical="center"/>
    </xf>
    <xf numFmtId="0" fontId="56" fillId="0" borderId="0" xfId="0" applyFont="1" applyFill="1" applyBorder="1">
      <alignment vertical="center"/>
    </xf>
    <xf numFmtId="0" fontId="57" fillId="0" borderId="0" xfId="0" applyFont="1" applyFill="1">
      <alignment vertical="center"/>
    </xf>
    <xf numFmtId="0" fontId="0" fillId="0" borderId="0" xfId="0" applyAlignment="1">
      <alignment horizontal="right" vertical="center"/>
    </xf>
    <xf numFmtId="0" fontId="33" fillId="0" borderId="0" xfId="0" applyFont="1" applyFill="1" applyBorder="1" applyAlignment="1">
      <alignment horizontal="center" vertical="center" shrinkToFit="1"/>
    </xf>
    <xf numFmtId="0" fontId="58" fillId="0" borderId="0" xfId="0" applyFont="1" applyFill="1" applyBorder="1">
      <alignment vertical="center"/>
    </xf>
    <xf numFmtId="0" fontId="59" fillId="0" borderId="55" xfId="0" applyFont="1" applyFill="1" applyBorder="1">
      <alignment vertical="center"/>
    </xf>
    <xf numFmtId="0" fontId="60" fillId="0" borderId="55" xfId="0" applyFont="1" applyFill="1" applyBorder="1">
      <alignment vertical="center"/>
    </xf>
    <xf numFmtId="0" fontId="33" fillId="0" borderId="56" xfId="0" applyFont="1" applyBorder="1" applyAlignment="1">
      <alignment horizontal="center" vertical="center" shrinkToFit="1"/>
    </xf>
    <xf numFmtId="0" fontId="33" fillId="0" borderId="56" xfId="0" applyFont="1" applyFill="1" applyBorder="1" applyAlignment="1">
      <alignment vertical="center" shrinkToFit="1"/>
    </xf>
    <xf numFmtId="0" fontId="33" fillId="0" borderId="56" xfId="0" applyFont="1" applyFill="1" applyBorder="1" applyAlignment="1">
      <alignment horizontal="center" vertical="center" shrinkToFit="1"/>
    </xf>
    <xf numFmtId="0" fontId="33" fillId="0" borderId="56" xfId="0" applyFont="1" applyBorder="1" applyAlignment="1">
      <alignment vertical="center" shrinkToFit="1"/>
    </xf>
    <xf numFmtId="0" fontId="34" fillId="0" borderId="0" xfId="0" applyFont="1" applyFill="1" applyBorder="1" applyAlignment="1">
      <alignment horizontal="right" vertical="center"/>
    </xf>
    <xf numFmtId="0" fontId="19" fillId="0" borderId="0" xfId="0" applyFont="1">
      <alignment vertical="center"/>
    </xf>
    <xf numFmtId="0" fontId="61" fillId="0" borderId="0" xfId="0" applyFont="1">
      <alignment vertical="center"/>
    </xf>
    <xf numFmtId="0" fontId="19" fillId="0" borderId="0" xfId="0" applyFont="1" applyBorder="1" applyAlignment="1">
      <alignment horizontal="center" vertical="center" shrinkToFit="1"/>
    </xf>
    <xf numFmtId="0" fontId="19" fillId="0" borderId="56" xfId="0" applyFont="1" applyBorder="1" applyAlignment="1">
      <alignment horizontal="center" vertical="center" shrinkToFit="1"/>
    </xf>
    <xf numFmtId="0" fontId="62" fillId="0" borderId="0" xfId="0" applyFont="1" applyAlignment="1">
      <alignment vertical="center"/>
    </xf>
    <xf numFmtId="0" fontId="62" fillId="0" borderId="0" xfId="0" applyFont="1" applyBorder="1">
      <alignment vertical="center"/>
    </xf>
    <xf numFmtId="0" fontId="13" fillId="51" borderId="4" xfId="3" applyFont="1" applyFill="1" applyBorder="1" applyAlignment="1">
      <alignment vertical="center"/>
    </xf>
    <xf numFmtId="0" fontId="13" fillId="51" borderId="6" xfId="3" applyFont="1" applyFill="1" applyBorder="1" applyAlignment="1">
      <alignment vertical="center"/>
    </xf>
    <xf numFmtId="0" fontId="13" fillId="51" borderId="5" xfId="3" applyFont="1" applyFill="1" applyBorder="1" applyAlignment="1">
      <alignment vertical="center"/>
    </xf>
    <xf numFmtId="0" fontId="13" fillId="51" borderId="10" xfId="3" applyFont="1" applyFill="1" applyBorder="1" applyAlignment="1">
      <alignment horizontal="center" vertical="center"/>
    </xf>
    <xf numFmtId="0" fontId="14" fillId="51" borderId="12" xfId="3" applyFont="1" applyFill="1" applyBorder="1" applyAlignment="1">
      <alignment horizontal="center" vertical="center"/>
    </xf>
    <xf numFmtId="0" fontId="13" fillId="51" borderId="11" xfId="3" applyFont="1" applyFill="1" applyBorder="1" applyAlignment="1">
      <alignment horizontal="center" vertical="center"/>
    </xf>
    <xf numFmtId="0" fontId="12" fillId="9" borderId="21" xfId="3" applyFont="1" applyFill="1" applyBorder="1" applyAlignment="1">
      <alignment horizontal="center" vertical="center"/>
    </xf>
    <xf numFmtId="0" fontId="12" fillId="0" borderId="10" xfId="3" applyFont="1" applyFill="1" applyBorder="1" applyAlignment="1">
      <alignment horizontal="left" vertical="center"/>
    </xf>
    <xf numFmtId="0" fontId="12" fillId="12" borderId="21" xfId="3" applyFont="1" applyFill="1" applyBorder="1" applyAlignment="1">
      <alignment horizontal="center" vertical="center"/>
    </xf>
    <xf numFmtId="0" fontId="12" fillId="9" borderId="23" xfId="3" applyFont="1" applyFill="1" applyBorder="1" applyAlignment="1">
      <alignment horizontal="center" vertical="center"/>
    </xf>
    <xf numFmtId="0" fontId="12" fillId="9" borderId="7" xfId="3" applyFont="1" applyFill="1" applyBorder="1" applyAlignment="1">
      <alignment horizontal="center" vertical="center"/>
    </xf>
    <xf numFmtId="0" fontId="14" fillId="3" borderId="7" xfId="3" applyFont="1" applyFill="1" applyBorder="1" applyAlignment="1">
      <alignment horizontal="left" vertical="center" indent="2"/>
    </xf>
    <xf numFmtId="0" fontId="12" fillId="0" borderId="12" xfId="3" applyFont="1" applyFill="1" applyBorder="1" applyAlignment="1">
      <alignment horizontal="left" vertical="center"/>
    </xf>
    <xf numFmtId="0" fontId="12" fillId="12" borderId="23" xfId="3" applyFont="1" applyFill="1" applyBorder="1" applyAlignment="1">
      <alignment horizontal="center" vertical="center"/>
    </xf>
    <xf numFmtId="0" fontId="12" fillId="12" borderId="22" xfId="3" applyFont="1" applyFill="1" applyBorder="1" applyAlignment="1">
      <alignment horizontal="center" vertical="center"/>
    </xf>
    <xf numFmtId="0" fontId="12" fillId="12" borderId="7" xfId="3" applyFont="1" applyFill="1" applyBorder="1" applyAlignment="1">
      <alignment horizontal="center" vertical="center"/>
    </xf>
    <xf numFmtId="0" fontId="14" fillId="2" borderId="7" xfId="3" applyFont="1" applyFill="1" applyBorder="1" applyAlignment="1">
      <alignment horizontal="left" vertical="center" indent="2"/>
    </xf>
    <xf numFmtId="0" fontId="12" fillId="53" borderId="21" xfId="3" applyFont="1" applyFill="1" applyBorder="1" applyAlignment="1">
      <alignment horizontal="center" vertical="center"/>
    </xf>
    <xf numFmtId="0" fontId="14" fillId="53" borderId="21" xfId="3" applyFont="1" applyFill="1" applyBorder="1" applyAlignment="1">
      <alignment horizontal="center" vertical="center"/>
    </xf>
    <xf numFmtId="180" fontId="16" fillId="2" borderId="1" xfId="3" applyNumberFormat="1" applyFont="1" applyFill="1" applyBorder="1" applyAlignment="1">
      <alignment horizontal="centerContinuous" vertical="center"/>
    </xf>
    <xf numFmtId="179" fontId="14" fillId="2" borderId="2" xfId="3" applyNumberFormat="1" applyFont="1" applyFill="1" applyBorder="1" applyAlignment="1">
      <alignment horizontal="centerContinuous"/>
    </xf>
    <xf numFmtId="179" fontId="14" fillId="2" borderId="3" xfId="3" applyNumberFormat="1" applyFont="1" applyFill="1" applyBorder="1" applyAlignment="1">
      <alignment horizontal="centerContinuous"/>
    </xf>
    <xf numFmtId="0" fontId="12" fillId="55" borderId="21" xfId="3" applyFont="1" applyFill="1" applyBorder="1" applyAlignment="1">
      <alignment horizontal="center" vertical="center"/>
    </xf>
    <xf numFmtId="0" fontId="12" fillId="52" borderId="21" xfId="3" applyFont="1" applyFill="1" applyBorder="1" applyAlignment="1">
      <alignment horizontal="center" vertical="center"/>
    </xf>
    <xf numFmtId="0" fontId="12" fillId="52" borderId="23" xfId="3" applyFont="1" applyFill="1" applyBorder="1" applyAlignment="1">
      <alignment horizontal="center" vertical="center"/>
    </xf>
    <xf numFmtId="0" fontId="12" fillId="52" borderId="22" xfId="3" applyFont="1" applyFill="1" applyBorder="1" applyAlignment="1">
      <alignment horizontal="center" vertical="center"/>
    </xf>
    <xf numFmtId="0" fontId="12" fillId="52" borderId="7" xfId="3" applyFont="1" applyFill="1" applyBorder="1" applyAlignment="1">
      <alignment horizontal="center" vertical="center"/>
    </xf>
    <xf numFmtId="0" fontId="14" fillId="19" borderId="7" xfId="3" applyFont="1" applyFill="1" applyBorder="1" applyAlignment="1">
      <alignment horizontal="left" vertical="center" indent="2"/>
    </xf>
    <xf numFmtId="182" fontId="14" fillId="19" borderId="13" xfId="3" applyNumberFormat="1" applyFont="1" applyFill="1" applyBorder="1" applyAlignment="1">
      <alignment horizontal="right" vertical="center" indent="3"/>
    </xf>
    <xf numFmtId="0" fontId="12" fillId="56" borderId="21" xfId="3" applyFont="1" applyFill="1" applyBorder="1" applyAlignment="1">
      <alignment horizontal="center" vertical="center"/>
    </xf>
    <xf numFmtId="0" fontId="14" fillId="56" borderId="21" xfId="3" applyFont="1" applyFill="1" applyBorder="1" applyAlignment="1">
      <alignment horizontal="center" vertical="center"/>
    </xf>
    <xf numFmtId="0" fontId="12" fillId="55" borderId="23" xfId="3" applyFont="1" applyFill="1" applyBorder="1" applyAlignment="1">
      <alignment horizontal="center" vertical="center"/>
    </xf>
    <xf numFmtId="0" fontId="12" fillId="55" borderId="22" xfId="3" applyFont="1" applyFill="1" applyBorder="1" applyAlignment="1">
      <alignment horizontal="center" vertical="center"/>
    </xf>
    <xf numFmtId="0" fontId="12" fillId="55" borderId="7" xfId="3" applyFont="1" applyFill="1" applyBorder="1" applyAlignment="1">
      <alignment horizontal="center" vertical="center"/>
    </xf>
    <xf numFmtId="0" fontId="14" fillId="58" borderId="7" xfId="3" applyFont="1" applyFill="1" applyBorder="1" applyAlignment="1">
      <alignment horizontal="left" vertical="center" indent="2"/>
    </xf>
    <xf numFmtId="182" fontId="14" fillId="58" borderId="13" xfId="3" applyNumberFormat="1" applyFont="1" applyFill="1" applyBorder="1" applyAlignment="1">
      <alignment horizontal="right" vertical="center" indent="3"/>
    </xf>
    <xf numFmtId="0" fontId="12" fillId="59" borderId="21" xfId="3" applyFont="1" applyFill="1" applyBorder="1" applyAlignment="1">
      <alignment horizontal="center" vertical="center"/>
    </xf>
    <xf numFmtId="0" fontId="14" fillId="59" borderId="21" xfId="3" applyFont="1" applyFill="1" applyBorder="1" applyAlignment="1">
      <alignment horizontal="center" vertical="center"/>
    </xf>
    <xf numFmtId="180" fontId="16" fillId="58" borderId="1" xfId="3" applyNumberFormat="1" applyFont="1" applyFill="1" applyBorder="1" applyAlignment="1">
      <alignment horizontal="centerContinuous" vertical="center"/>
    </xf>
    <xf numFmtId="179" fontId="14" fillId="58" borderId="2" xfId="3" applyNumberFormat="1" applyFont="1" applyFill="1" applyBorder="1" applyAlignment="1">
      <alignment horizontal="centerContinuous"/>
    </xf>
    <xf numFmtId="179" fontId="14" fillId="58" borderId="3" xfId="3" applyNumberFormat="1" applyFont="1" applyFill="1" applyBorder="1" applyAlignment="1">
      <alignment horizontal="centerContinuous"/>
    </xf>
    <xf numFmtId="0" fontId="12" fillId="60" borderId="21" xfId="3" applyFont="1" applyFill="1" applyBorder="1" applyAlignment="1">
      <alignment horizontal="center" vertical="center"/>
    </xf>
    <xf numFmtId="0" fontId="12" fillId="60" borderId="23" xfId="3" applyFont="1" applyFill="1" applyBorder="1" applyAlignment="1">
      <alignment horizontal="center" vertical="center"/>
    </xf>
    <xf numFmtId="0" fontId="12" fillId="60" borderId="22" xfId="3" applyFont="1" applyFill="1" applyBorder="1" applyAlignment="1">
      <alignment horizontal="center" vertical="center"/>
    </xf>
    <xf numFmtId="0" fontId="12" fillId="60" borderId="7" xfId="3" applyFont="1" applyFill="1" applyBorder="1" applyAlignment="1">
      <alignment horizontal="center" vertical="center"/>
    </xf>
    <xf numFmtId="0" fontId="14" fillId="16" borderId="7" xfId="3" applyFont="1" applyFill="1" applyBorder="1" applyAlignment="1">
      <alignment horizontal="left" vertical="center" indent="2"/>
    </xf>
    <xf numFmtId="182" fontId="14" fillId="16" borderId="13" xfId="3" applyNumberFormat="1" applyFont="1" applyFill="1" applyBorder="1" applyAlignment="1">
      <alignment horizontal="right" vertical="center" indent="3"/>
    </xf>
    <xf numFmtId="0" fontId="12" fillId="61" borderId="21" xfId="3" applyFont="1" applyFill="1" applyBorder="1" applyAlignment="1">
      <alignment horizontal="center" vertical="center"/>
    </xf>
    <xf numFmtId="0" fontId="14" fillId="61" borderId="21" xfId="3" applyFont="1" applyFill="1" applyBorder="1" applyAlignment="1">
      <alignment horizontal="center" vertical="center"/>
    </xf>
    <xf numFmtId="0" fontId="12" fillId="62" borderId="21" xfId="3" applyFont="1" applyFill="1" applyBorder="1" applyAlignment="1">
      <alignment horizontal="center" vertical="center"/>
    </xf>
    <xf numFmtId="0" fontId="12" fillId="62" borderId="23" xfId="3" applyFont="1" applyFill="1" applyBorder="1" applyAlignment="1">
      <alignment horizontal="center" vertical="center"/>
    </xf>
    <xf numFmtId="0" fontId="12" fillId="62" borderId="22" xfId="3" applyFont="1" applyFill="1" applyBorder="1" applyAlignment="1">
      <alignment horizontal="center" vertical="center"/>
    </xf>
    <xf numFmtId="0" fontId="12" fillId="62" borderId="7" xfId="3" applyFont="1" applyFill="1" applyBorder="1" applyAlignment="1">
      <alignment horizontal="center" vertical="center"/>
    </xf>
    <xf numFmtId="0" fontId="14" fillId="18" borderId="7" xfId="3" applyFont="1" applyFill="1" applyBorder="1" applyAlignment="1">
      <alignment horizontal="left" vertical="center" indent="2"/>
    </xf>
    <xf numFmtId="182" fontId="14" fillId="18" borderId="13" xfId="3" applyNumberFormat="1" applyFont="1" applyFill="1" applyBorder="1" applyAlignment="1">
      <alignment horizontal="right" vertical="center" indent="3"/>
    </xf>
    <xf numFmtId="0" fontId="12" fillId="63" borderId="21" xfId="3" applyFont="1" applyFill="1" applyBorder="1" applyAlignment="1">
      <alignment horizontal="center" vertical="center"/>
    </xf>
    <xf numFmtId="0" fontId="14" fillId="63" borderId="21" xfId="3" applyFont="1" applyFill="1" applyBorder="1" applyAlignment="1">
      <alignment horizontal="center" vertical="center"/>
    </xf>
    <xf numFmtId="0" fontId="64" fillId="0" borderId="0" xfId="0" applyFont="1">
      <alignment vertical="center"/>
    </xf>
    <xf numFmtId="0" fontId="63" fillId="0" borderId="0" xfId="0" applyFont="1" applyAlignment="1">
      <alignment horizontal="center" vertical="center"/>
    </xf>
    <xf numFmtId="0" fontId="10" fillId="0" borderId="0" xfId="0" applyFont="1" applyAlignment="1">
      <alignment horizontal="left" vertical="center" indent="12"/>
    </xf>
    <xf numFmtId="0" fontId="64" fillId="0" borderId="0" xfId="0" applyFont="1" applyAlignment="1">
      <alignment horizontal="left" vertical="center" indent="12"/>
    </xf>
    <xf numFmtId="183" fontId="64" fillId="0" borderId="0" xfId="0" applyNumberFormat="1" applyFont="1" applyAlignment="1">
      <alignment horizontal="left" vertical="center" indent="12"/>
    </xf>
    <xf numFmtId="0" fontId="31" fillId="0" borderId="25" xfId="9" applyFont="1" applyBorder="1" applyAlignment="1">
      <alignment horizontal="left" vertical="center"/>
    </xf>
    <xf numFmtId="0" fontId="31" fillId="0" borderId="25" xfId="9" applyFont="1" applyBorder="1" applyAlignment="1">
      <alignment horizontal="center" vertical="center"/>
    </xf>
    <xf numFmtId="0" fontId="32" fillId="0" borderId="25" xfId="10" applyBorder="1" applyAlignment="1" applyProtection="1">
      <alignment horizontal="center" vertical="center"/>
    </xf>
    <xf numFmtId="0" fontId="21" fillId="0" borderId="25" xfId="9" applyFont="1" applyBorder="1" applyAlignment="1">
      <alignment horizontal="center" vertical="center"/>
    </xf>
    <xf numFmtId="0" fontId="28" fillId="0" borderId="29" xfId="9" applyFont="1" applyBorder="1" applyAlignment="1">
      <alignment horizontal="left" vertical="center" wrapText="1"/>
    </xf>
    <xf numFmtId="0" fontId="28" fillId="0" borderId="34" xfId="9" applyFont="1" applyBorder="1" applyAlignment="1">
      <alignment horizontal="left" vertical="center" wrapText="1"/>
    </xf>
    <xf numFmtId="0" fontId="28" fillId="0" borderId="30" xfId="9" applyFont="1" applyBorder="1" applyAlignment="1">
      <alignment horizontal="left" vertical="center" wrapText="1"/>
    </xf>
    <xf numFmtId="0" fontId="28" fillId="0" borderId="31" xfId="9" applyFont="1" applyBorder="1" applyAlignment="1">
      <alignment horizontal="left" vertical="top" wrapText="1"/>
    </xf>
    <xf numFmtId="0" fontId="28" fillId="0" borderId="32" xfId="9" applyFont="1" applyBorder="1" applyAlignment="1">
      <alignment horizontal="left" vertical="top" wrapText="1"/>
    </xf>
    <xf numFmtId="0" fontId="28" fillId="0" borderId="33" xfId="9" applyFont="1" applyBorder="1" applyAlignment="1">
      <alignment horizontal="left" vertical="top" wrapText="1"/>
    </xf>
    <xf numFmtId="0" fontId="28" fillId="0" borderId="41" xfId="9" applyFont="1" applyBorder="1" applyAlignment="1">
      <alignment horizontal="left" vertical="top" wrapText="1"/>
    </xf>
    <xf numFmtId="0" fontId="28" fillId="0" borderId="42" xfId="9" applyFont="1" applyBorder="1" applyAlignment="1">
      <alignment horizontal="left" vertical="top" wrapText="1"/>
    </xf>
    <xf numFmtId="0" fontId="28" fillId="0" borderId="43" xfId="9" applyFont="1" applyBorder="1" applyAlignment="1">
      <alignment horizontal="left" vertical="top" wrapText="1"/>
    </xf>
    <xf numFmtId="0" fontId="28" fillId="0" borderId="29" xfId="9" applyFont="1" applyBorder="1" applyAlignment="1">
      <alignment horizontal="left" vertical="center"/>
    </xf>
    <xf numFmtId="0" fontId="28" fillId="0" borderId="34" xfId="9" applyFont="1" applyBorder="1" applyAlignment="1">
      <alignment horizontal="left" vertical="center"/>
    </xf>
    <xf numFmtId="0" fontId="28" fillId="0" borderId="30" xfId="9" applyFont="1" applyBorder="1" applyAlignment="1">
      <alignment horizontal="left" vertical="center"/>
    </xf>
    <xf numFmtId="0" fontId="24" fillId="14" borderId="0" xfId="9" applyFont="1" applyFill="1" applyAlignment="1">
      <alignment horizontal="center" vertical="center"/>
    </xf>
    <xf numFmtId="0" fontId="21" fillId="0" borderId="24" xfId="9" applyFont="1" applyBorder="1" applyAlignment="1">
      <alignment horizontal="left" vertical="center" wrapText="1"/>
    </xf>
    <xf numFmtId="0" fontId="21" fillId="0" borderId="25" xfId="9" applyFont="1" applyBorder="1" applyAlignment="1">
      <alignment horizontal="left" vertical="center" wrapText="1"/>
    </xf>
    <xf numFmtId="0" fontId="21" fillId="0" borderId="26" xfId="9" applyFont="1" applyBorder="1" applyAlignment="1">
      <alignment horizontal="left" vertical="center" wrapText="1"/>
    </xf>
    <xf numFmtId="0" fontId="26" fillId="0" borderId="29" xfId="9" applyFont="1" applyBorder="1" applyAlignment="1">
      <alignment horizontal="left" vertical="center"/>
    </xf>
    <xf numFmtId="0" fontId="26" fillId="0" borderId="30" xfId="9" applyFont="1" applyBorder="1" applyAlignment="1">
      <alignment horizontal="left" vertical="center"/>
    </xf>
    <xf numFmtId="0" fontId="21" fillId="0" borderId="32" xfId="9" applyFont="1" applyBorder="1" applyAlignment="1">
      <alignment horizontal="center" vertical="center" shrinkToFit="1"/>
    </xf>
    <xf numFmtId="0" fontId="21" fillId="0" borderId="33" xfId="9" applyFont="1" applyBorder="1" applyAlignment="1">
      <alignment horizontal="center" vertical="center" shrinkToFit="1"/>
    </xf>
    <xf numFmtId="0" fontId="21" fillId="0" borderId="29" xfId="9" applyFont="1" applyBorder="1" applyAlignment="1">
      <alignment horizontal="left" vertical="center" shrinkToFit="1"/>
    </xf>
    <xf numFmtId="0" fontId="21" fillId="0" borderId="34" xfId="9" applyFont="1" applyBorder="1" applyAlignment="1">
      <alignment horizontal="left" vertical="center" shrinkToFit="1"/>
    </xf>
    <xf numFmtId="0" fontId="21" fillId="15" borderId="35" xfId="9" applyFont="1" applyFill="1" applyBorder="1" applyAlignment="1">
      <alignment horizontal="center" vertical="center" shrinkToFit="1"/>
    </xf>
    <xf numFmtId="0" fontId="21" fillId="15" borderId="39" xfId="9" applyFont="1" applyFill="1" applyBorder="1" applyAlignment="1">
      <alignment horizontal="center" vertical="center" shrinkToFit="1"/>
    </xf>
    <xf numFmtId="0" fontId="26" fillId="0" borderId="36" xfId="9" applyFont="1" applyBorder="1" applyAlignment="1">
      <alignment horizontal="center" vertical="center" shrinkToFit="1"/>
    </xf>
    <xf numFmtId="0" fontId="26" fillId="0" borderId="24" xfId="9" applyFont="1" applyBorder="1" applyAlignment="1">
      <alignment horizontal="center" vertical="center" shrinkToFit="1"/>
    </xf>
    <xf numFmtId="0" fontId="21" fillId="0" borderId="37" xfId="9" applyFont="1" applyBorder="1" applyAlignment="1">
      <alignment horizontal="center" vertical="center" shrinkToFit="1"/>
    </xf>
    <xf numFmtId="0" fontId="21" fillId="0" borderId="38" xfId="9" applyFont="1" applyBorder="1" applyAlignment="1">
      <alignment horizontal="center" vertical="center" shrinkToFit="1"/>
    </xf>
    <xf numFmtId="0" fontId="21" fillId="0" borderId="40" xfId="9" applyFont="1" applyBorder="1" applyAlignment="1">
      <alignment horizontal="center" vertical="center" shrinkToFit="1"/>
    </xf>
    <xf numFmtId="0" fontId="21" fillId="0" borderId="26" xfId="9" applyFont="1" applyBorder="1" applyAlignment="1">
      <alignment horizontal="center" vertical="center" shrinkToFit="1"/>
    </xf>
    <xf numFmtId="0" fontId="21" fillId="0" borderId="29" xfId="9" applyFont="1" applyBorder="1" applyAlignment="1">
      <alignment horizontal="center" vertical="center" shrinkToFit="1"/>
    </xf>
    <xf numFmtId="0" fontId="21" fillId="0" borderId="34" xfId="9" applyFont="1" applyBorder="1" applyAlignment="1">
      <alignment horizontal="center" vertical="center" shrinkToFit="1"/>
    </xf>
    <xf numFmtId="0" fontId="21" fillId="0" borderId="30" xfId="9" applyFont="1" applyBorder="1" applyAlignment="1">
      <alignment horizontal="center" vertical="center" shrinkToFit="1"/>
    </xf>
    <xf numFmtId="0" fontId="21" fillId="0" borderId="29" xfId="9" applyFont="1" applyBorder="1" applyAlignment="1">
      <alignment horizontal="left" vertical="top"/>
    </xf>
    <xf numFmtId="0" fontId="21" fillId="0" borderId="34" xfId="9" applyFont="1" applyBorder="1" applyAlignment="1">
      <alignment horizontal="left" vertical="top"/>
    </xf>
    <xf numFmtId="0" fontId="21" fillId="0" borderId="30" xfId="9" applyFont="1" applyBorder="1" applyAlignment="1">
      <alignment horizontal="left" vertical="top"/>
    </xf>
    <xf numFmtId="0" fontId="28" fillId="15" borderId="29" xfId="9" applyFont="1" applyFill="1" applyBorder="1" applyAlignment="1">
      <alignment horizontal="center" vertical="center"/>
    </xf>
    <xf numFmtId="0" fontId="28" fillId="15" borderId="34" xfId="9" applyFont="1" applyFill="1" applyBorder="1" applyAlignment="1">
      <alignment horizontal="center" vertical="center"/>
    </xf>
    <xf numFmtId="0" fontId="28" fillId="15" borderId="30" xfId="9" applyFont="1" applyFill="1" applyBorder="1" applyAlignment="1">
      <alignment horizontal="center" vertical="center"/>
    </xf>
    <xf numFmtId="0" fontId="10" fillId="0" borderId="9" xfId="3" applyFont="1" applyBorder="1" applyAlignment="1">
      <alignment horizontal="center" vertical="center"/>
    </xf>
    <xf numFmtId="0" fontId="13" fillId="0" borderId="15" xfId="3" applyFont="1" applyBorder="1"/>
    <xf numFmtId="0" fontId="13" fillId="0" borderId="7" xfId="3" applyFont="1" applyBorder="1" applyAlignment="1">
      <alignment horizontal="center" vertical="center"/>
    </xf>
    <xf numFmtId="0" fontId="14" fillId="0" borderId="13" xfId="3" applyFont="1" applyBorder="1"/>
    <xf numFmtId="0" fontId="13" fillId="0" borderId="13" xfId="3" applyFont="1" applyBorder="1"/>
    <xf numFmtId="0" fontId="13" fillId="0" borderId="6" xfId="3" applyFont="1" applyBorder="1" applyAlignment="1">
      <alignment horizontal="center" vertical="center"/>
    </xf>
    <xf numFmtId="0" fontId="13" fillId="0" borderId="12" xfId="3" applyFont="1" applyBorder="1"/>
    <xf numFmtId="0" fontId="13" fillId="0" borderId="5" xfId="3" applyFont="1" applyBorder="1" applyAlignment="1">
      <alignment horizontal="center" vertical="center"/>
    </xf>
    <xf numFmtId="0" fontId="14" fillId="0" borderId="11" xfId="3" applyFont="1" applyBorder="1"/>
    <xf numFmtId="0" fontId="13" fillId="0" borderId="8" xfId="3" applyFont="1" applyBorder="1" applyAlignment="1">
      <alignment horizontal="center" vertical="center"/>
    </xf>
    <xf numFmtId="0" fontId="13" fillId="0" borderId="14" xfId="3" applyFont="1" applyBorder="1"/>
    <xf numFmtId="0" fontId="13" fillId="0" borderId="4" xfId="3" applyFont="1" applyBorder="1" applyAlignment="1">
      <alignment horizontal="center" vertical="center"/>
    </xf>
    <xf numFmtId="0" fontId="14" fillId="0" borderId="10" xfId="3" applyFont="1" applyBorder="1"/>
    <xf numFmtId="0" fontId="17" fillId="4" borderId="7" xfId="3" applyFont="1" applyFill="1" applyBorder="1" applyAlignment="1">
      <alignment horizontal="center" vertical="center"/>
    </xf>
    <xf numFmtId="0" fontId="14" fillId="4" borderId="13" xfId="3" applyFont="1" applyFill="1" applyBorder="1"/>
    <xf numFmtId="0" fontId="13" fillId="0" borderId="4" xfId="3" applyFont="1" applyFill="1" applyBorder="1" applyAlignment="1">
      <alignment horizontal="center" vertical="center"/>
    </xf>
    <xf numFmtId="0" fontId="13" fillId="0" borderId="6" xfId="3" applyFont="1" applyFill="1" applyBorder="1" applyAlignment="1">
      <alignment horizontal="center" vertical="center"/>
    </xf>
    <xf numFmtId="0" fontId="13" fillId="0" borderId="5" xfId="3" applyFont="1" applyFill="1" applyBorder="1" applyAlignment="1">
      <alignment horizontal="center" vertical="center"/>
    </xf>
    <xf numFmtId="0" fontId="13" fillId="51" borderId="4" xfId="3" applyFont="1" applyFill="1" applyBorder="1" applyAlignment="1">
      <alignment horizontal="center" vertical="center"/>
    </xf>
    <xf numFmtId="0" fontId="13" fillId="51" borderId="6" xfId="3" applyFont="1" applyFill="1" applyBorder="1" applyAlignment="1">
      <alignment horizontal="center" vertical="center"/>
    </xf>
    <xf numFmtId="0" fontId="13" fillId="51" borderId="5" xfId="3" applyFont="1" applyFill="1" applyBorder="1" applyAlignment="1">
      <alignment horizontal="center" vertical="center"/>
    </xf>
    <xf numFmtId="0" fontId="10" fillId="4" borderId="9" xfId="3" applyFont="1" applyFill="1" applyBorder="1" applyAlignment="1">
      <alignment horizontal="center" vertical="center" textRotation="255" shrinkToFit="1"/>
    </xf>
    <xf numFmtId="0" fontId="14" fillId="4" borderId="20" xfId="3" applyFont="1" applyFill="1" applyBorder="1"/>
    <xf numFmtId="0" fontId="13" fillId="4" borderId="6" xfId="3" applyFont="1" applyFill="1" applyBorder="1" applyAlignment="1">
      <alignment horizontal="center" vertical="center" shrinkToFit="1"/>
    </xf>
    <xf numFmtId="0" fontId="14" fillId="4" borderId="0" xfId="3" applyFont="1" applyFill="1" applyBorder="1"/>
    <xf numFmtId="0" fontId="13" fillId="4" borderId="7" xfId="3" applyFont="1" applyFill="1" applyBorder="1" applyAlignment="1">
      <alignment horizontal="center" vertical="center" textRotation="255" shrinkToFit="1"/>
    </xf>
    <xf numFmtId="0" fontId="14" fillId="4" borderId="16" xfId="3" applyFont="1" applyFill="1" applyBorder="1"/>
    <xf numFmtId="0" fontId="13" fillId="4" borderId="8" xfId="3" applyFont="1" applyFill="1" applyBorder="1" applyAlignment="1">
      <alignment horizontal="center" vertical="center" textRotation="255" shrinkToFit="1"/>
    </xf>
    <xf numFmtId="0" fontId="14" fillId="4" borderId="19" xfId="3" applyFont="1" applyFill="1" applyBorder="1"/>
    <xf numFmtId="0" fontId="13" fillId="4" borderId="5" xfId="3" applyFont="1" applyFill="1" applyBorder="1" applyAlignment="1">
      <alignment horizontal="center" vertical="center" textRotation="255" shrinkToFit="1"/>
    </xf>
    <xf numFmtId="0" fontId="14" fillId="4" borderId="17" xfId="3" applyFont="1" applyFill="1" applyBorder="1"/>
    <xf numFmtId="0" fontId="13" fillId="4" borderId="7" xfId="3" applyFont="1" applyFill="1" applyBorder="1" applyAlignment="1">
      <alignment horizontal="center" vertical="center" shrinkToFit="1"/>
    </xf>
    <xf numFmtId="177" fontId="17" fillId="0" borderId="0" xfId="3" applyNumberFormat="1" applyFont="1" applyFill="1" applyAlignment="1">
      <alignment horizontal="center" vertical="center"/>
    </xf>
    <xf numFmtId="0" fontId="14" fillId="0" borderId="0" xfId="3" applyFont="1" applyFill="1"/>
    <xf numFmtId="0" fontId="14" fillId="4" borderId="4" xfId="3" applyFont="1" applyFill="1" applyBorder="1" applyAlignment="1">
      <alignment horizontal="center"/>
    </xf>
    <xf numFmtId="0" fontId="14" fillId="4" borderId="6" xfId="3" applyFont="1" applyFill="1" applyBorder="1"/>
    <xf numFmtId="0" fontId="14" fillId="4" borderId="18" xfId="3" applyFont="1" applyFill="1" applyBorder="1"/>
    <xf numFmtId="0" fontId="11" fillId="4" borderId="4" xfId="3" applyFont="1" applyFill="1" applyBorder="1" applyAlignment="1">
      <alignment horizontal="left" vertical="center" wrapText="1" indent="1" shrinkToFit="1"/>
    </xf>
    <xf numFmtId="0" fontId="18" fillId="4" borderId="6" xfId="3" applyFont="1" applyFill="1" applyBorder="1" applyAlignment="1">
      <alignment horizontal="left" wrapText="1" indent="1"/>
    </xf>
    <xf numFmtId="0" fontId="18" fillId="4" borderId="5" xfId="3" applyFont="1" applyFill="1" applyBorder="1" applyAlignment="1">
      <alignment horizontal="left" wrapText="1" indent="1"/>
    </xf>
    <xf numFmtId="0" fontId="18" fillId="4" borderId="18" xfId="3" applyFont="1" applyFill="1" applyBorder="1" applyAlignment="1">
      <alignment horizontal="left" wrapText="1" indent="1"/>
    </xf>
    <xf numFmtId="0" fontId="18" fillId="4" borderId="0" xfId="3" applyFont="1" applyFill="1" applyBorder="1" applyAlignment="1">
      <alignment horizontal="left" wrapText="1" indent="1"/>
    </xf>
    <xf numFmtId="0" fontId="18" fillId="4" borderId="17" xfId="3" applyFont="1" applyFill="1" applyBorder="1" applyAlignment="1">
      <alignment horizontal="left" wrapText="1" indent="1"/>
    </xf>
    <xf numFmtId="0" fontId="11" fillId="4" borderId="7" xfId="0" applyFont="1" applyFill="1" applyBorder="1" applyAlignment="1">
      <alignment horizontal="left" vertical="center" wrapText="1" indent="1"/>
    </xf>
    <xf numFmtId="0" fontId="64" fillId="0" borderId="13" xfId="0" applyFont="1" applyBorder="1" applyAlignment="1">
      <alignment horizontal="left" vertical="center" wrapText="1" indent="1"/>
    </xf>
    <xf numFmtId="0" fontId="14" fillId="54" borderId="4" xfId="3" applyFont="1" applyFill="1" applyBorder="1" applyAlignment="1">
      <alignment horizontal="center"/>
    </xf>
    <xf numFmtId="0" fontId="14" fillId="54" borderId="6" xfId="3" applyFont="1" applyFill="1" applyBorder="1"/>
    <xf numFmtId="0" fontId="14" fillId="54" borderId="18" xfId="3" applyFont="1" applyFill="1" applyBorder="1"/>
    <xf numFmtId="0" fontId="14" fillId="54" borderId="0" xfId="3" applyFont="1" applyFill="1" applyBorder="1"/>
    <xf numFmtId="0" fontId="11" fillId="54" borderId="4" xfId="3" applyFont="1" applyFill="1" applyBorder="1" applyAlignment="1">
      <alignment horizontal="left" vertical="center" wrapText="1" indent="1" shrinkToFit="1"/>
    </xf>
    <xf numFmtId="0" fontId="18" fillId="54" borderId="6" xfId="3" applyFont="1" applyFill="1" applyBorder="1" applyAlignment="1">
      <alignment horizontal="left" wrapText="1" indent="1"/>
    </xf>
    <xf numFmtId="0" fontId="18" fillId="54" borderId="5" xfId="3" applyFont="1" applyFill="1" applyBorder="1" applyAlignment="1">
      <alignment horizontal="left" wrapText="1" indent="1"/>
    </xf>
    <xf numFmtId="0" fontId="18" fillId="54" borderId="18" xfId="3" applyFont="1" applyFill="1" applyBorder="1" applyAlignment="1">
      <alignment horizontal="left" wrapText="1" indent="1"/>
    </xf>
    <xf numFmtId="0" fontId="18" fillId="54" borderId="0" xfId="3" applyFont="1" applyFill="1" applyBorder="1" applyAlignment="1">
      <alignment horizontal="left" wrapText="1" indent="1"/>
    </xf>
    <xf numFmtId="0" fontId="18" fillId="54" borderId="17" xfId="3" applyFont="1" applyFill="1" applyBorder="1" applyAlignment="1">
      <alignment horizontal="left" wrapText="1" indent="1"/>
    </xf>
    <xf numFmtId="0" fontId="13" fillId="54" borderId="5" xfId="3" applyFont="1" applyFill="1" applyBorder="1" applyAlignment="1">
      <alignment horizontal="center" vertical="center" textRotation="255" shrinkToFit="1"/>
    </xf>
    <xf numFmtId="0" fontId="14" fillId="54" borderId="17" xfId="3" applyFont="1" applyFill="1" applyBorder="1"/>
    <xf numFmtId="0" fontId="13" fillId="54" borderId="7" xfId="3" applyFont="1" applyFill="1" applyBorder="1" applyAlignment="1">
      <alignment horizontal="center" vertical="center" textRotation="255" shrinkToFit="1"/>
    </xf>
    <xf numFmtId="0" fontId="14" fillId="54" borderId="16" xfId="3" applyFont="1" applyFill="1" applyBorder="1"/>
    <xf numFmtId="0" fontId="13" fillId="54" borderId="8" xfId="3" applyFont="1" applyFill="1" applyBorder="1" applyAlignment="1">
      <alignment horizontal="center" vertical="center" textRotation="255" shrinkToFit="1"/>
    </xf>
    <xf numFmtId="0" fontId="14" fillId="54" borderId="19" xfId="3" applyFont="1" applyFill="1" applyBorder="1"/>
    <xf numFmtId="0" fontId="13" fillId="54" borderId="6" xfId="3" applyFont="1" applyFill="1" applyBorder="1" applyAlignment="1">
      <alignment horizontal="center" vertical="center" shrinkToFit="1"/>
    </xf>
    <xf numFmtId="0" fontId="10" fillId="54" borderId="9" xfId="3" applyFont="1" applyFill="1" applyBorder="1" applyAlignment="1">
      <alignment horizontal="center" vertical="center" textRotation="255" shrinkToFit="1"/>
    </xf>
    <xf numFmtId="0" fontId="14" fillId="54" borderId="20" xfId="3" applyFont="1" applyFill="1" applyBorder="1"/>
    <xf numFmtId="0" fontId="17" fillId="54" borderId="7" xfId="3" applyFont="1" applyFill="1" applyBorder="1" applyAlignment="1">
      <alignment horizontal="center" vertical="center"/>
    </xf>
    <xf numFmtId="0" fontId="14" fillId="54" borderId="13" xfId="3" applyFont="1" applyFill="1" applyBorder="1"/>
    <xf numFmtId="0" fontId="11" fillId="54" borderId="7" xfId="0" applyFont="1" applyFill="1" applyBorder="1" applyAlignment="1">
      <alignment horizontal="left" vertical="center" wrapText="1" indent="1"/>
    </xf>
    <xf numFmtId="0" fontId="64" fillId="54" borderId="13" xfId="0" applyFont="1" applyFill="1" applyBorder="1" applyAlignment="1">
      <alignment horizontal="left" vertical="center" wrapText="1" indent="1"/>
    </xf>
    <xf numFmtId="0" fontId="13" fillId="54" borderId="7" xfId="3" applyFont="1" applyFill="1" applyBorder="1" applyAlignment="1">
      <alignment horizontal="center" vertical="center" shrinkToFit="1"/>
    </xf>
    <xf numFmtId="0" fontId="14" fillId="5" borderId="4" xfId="3" applyFont="1" applyFill="1" applyBorder="1" applyAlignment="1">
      <alignment horizontal="center"/>
    </xf>
    <xf numFmtId="0" fontId="14" fillId="5" borderId="6" xfId="3" applyFont="1" applyFill="1" applyBorder="1"/>
    <xf numFmtId="0" fontId="14" fillId="5" borderId="18" xfId="3" applyFont="1" applyFill="1" applyBorder="1"/>
    <xf numFmtId="0" fontId="14" fillId="5" borderId="0" xfId="3" applyFont="1" applyFill="1" applyBorder="1"/>
    <xf numFmtId="0" fontId="11" fillId="5" borderId="4" xfId="3" applyFont="1" applyFill="1" applyBorder="1" applyAlignment="1">
      <alignment horizontal="left" vertical="center" wrapText="1" indent="1" shrinkToFit="1"/>
    </xf>
    <xf numFmtId="0" fontId="18" fillId="5" borderId="6" xfId="3" applyFont="1" applyFill="1" applyBorder="1" applyAlignment="1">
      <alignment horizontal="left" wrapText="1" indent="1"/>
    </xf>
    <xf numFmtId="0" fontId="18" fillId="5" borderId="5" xfId="3" applyFont="1" applyFill="1" applyBorder="1" applyAlignment="1">
      <alignment horizontal="left" wrapText="1" indent="1"/>
    </xf>
    <xf numFmtId="0" fontId="18" fillId="5" borderId="18" xfId="3" applyFont="1" applyFill="1" applyBorder="1" applyAlignment="1">
      <alignment horizontal="left" wrapText="1" indent="1"/>
    </xf>
    <xf numFmtId="0" fontId="18" fillId="5" borderId="0" xfId="3" applyFont="1" applyFill="1" applyBorder="1" applyAlignment="1">
      <alignment horizontal="left" wrapText="1" indent="1"/>
    </xf>
    <xf numFmtId="0" fontId="18" fillId="5" borderId="17" xfId="3" applyFont="1" applyFill="1" applyBorder="1" applyAlignment="1">
      <alignment horizontal="left" wrapText="1" indent="1"/>
    </xf>
    <xf numFmtId="0" fontId="13" fillId="5" borderId="5" xfId="3" applyFont="1" applyFill="1" applyBorder="1" applyAlignment="1">
      <alignment horizontal="center" vertical="center" textRotation="255" shrinkToFit="1"/>
    </xf>
    <xf numFmtId="0" fontId="14" fillId="5" borderId="17" xfId="3" applyFont="1" applyFill="1" applyBorder="1"/>
    <xf numFmtId="0" fontId="13" fillId="5" borderId="7" xfId="3" applyFont="1" applyFill="1" applyBorder="1" applyAlignment="1">
      <alignment horizontal="center" vertical="center" textRotation="255" shrinkToFit="1"/>
    </xf>
    <xf numFmtId="0" fontId="14" fillId="5" borderId="16" xfId="3" applyFont="1" applyFill="1" applyBorder="1"/>
    <xf numFmtId="0" fontId="13" fillId="5" borderId="8" xfId="3" applyFont="1" applyFill="1" applyBorder="1" applyAlignment="1">
      <alignment horizontal="center" vertical="center" textRotation="255" shrinkToFit="1"/>
    </xf>
    <xf numFmtId="0" fontId="14" fillId="5" borderId="19" xfId="3" applyFont="1" applyFill="1" applyBorder="1"/>
    <xf numFmtId="0" fontId="13" fillId="5" borderId="6" xfId="3" applyFont="1" applyFill="1" applyBorder="1" applyAlignment="1">
      <alignment horizontal="center" vertical="center" shrinkToFit="1"/>
    </xf>
    <xf numFmtId="0" fontId="10" fillId="5" borderId="9" xfId="3" applyFont="1" applyFill="1" applyBorder="1" applyAlignment="1">
      <alignment horizontal="center" vertical="center" textRotation="255" shrinkToFit="1"/>
    </xf>
    <xf numFmtId="0" fontId="14" fillId="5" borderId="20" xfId="3" applyFont="1" applyFill="1" applyBorder="1"/>
    <xf numFmtId="0" fontId="17" fillId="5" borderId="7" xfId="3" applyFont="1" applyFill="1" applyBorder="1" applyAlignment="1">
      <alignment horizontal="center" vertical="center"/>
    </xf>
    <xf numFmtId="0" fontId="14" fillId="5" borderId="13" xfId="3" applyFont="1" applyFill="1" applyBorder="1"/>
    <xf numFmtId="0" fontId="11" fillId="5" borderId="7" xfId="0" applyFont="1" applyFill="1" applyBorder="1" applyAlignment="1">
      <alignment horizontal="left" vertical="center" wrapText="1" indent="1"/>
    </xf>
    <xf numFmtId="0" fontId="64" fillId="5" borderId="13" xfId="0" applyFont="1" applyFill="1" applyBorder="1" applyAlignment="1">
      <alignment horizontal="left" vertical="center" wrapText="1" indent="1"/>
    </xf>
    <xf numFmtId="0" fontId="13" fillId="5" borderId="7" xfId="3" applyFont="1" applyFill="1" applyBorder="1" applyAlignment="1">
      <alignment horizontal="center" vertical="center" shrinkToFit="1"/>
    </xf>
    <xf numFmtId="0" fontId="14" fillId="57" borderId="4" xfId="3" applyFont="1" applyFill="1" applyBorder="1" applyAlignment="1">
      <alignment horizontal="center"/>
    </xf>
    <xf numFmtId="0" fontId="14" fillId="57" borderId="6" xfId="3" applyFont="1" applyFill="1" applyBorder="1"/>
    <xf numFmtId="0" fontId="14" fillId="57" borderId="18" xfId="3" applyFont="1" applyFill="1" applyBorder="1"/>
    <xf numFmtId="0" fontId="14" fillId="57" borderId="0" xfId="3" applyFont="1" applyFill="1" applyBorder="1"/>
    <xf numFmtId="0" fontId="11" fillId="57" borderId="4" xfId="3" applyFont="1" applyFill="1" applyBorder="1" applyAlignment="1">
      <alignment horizontal="left" vertical="center" wrapText="1" indent="1" shrinkToFit="1"/>
    </xf>
    <xf numFmtId="0" fontId="18" fillId="57" borderId="6" xfId="3" applyFont="1" applyFill="1" applyBorder="1" applyAlignment="1">
      <alignment horizontal="left" wrapText="1" indent="1"/>
    </xf>
    <xf numFmtId="0" fontId="18" fillId="57" borderId="5" xfId="3" applyFont="1" applyFill="1" applyBorder="1" applyAlignment="1">
      <alignment horizontal="left" wrapText="1" indent="1"/>
    </xf>
    <xf numFmtId="0" fontId="18" fillId="57" borderId="18" xfId="3" applyFont="1" applyFill="1" applyBorder="1" applyAlignment="1">
      <alignment horizontal="left" wrapText="1" indent="1"/>
    </xf>
    <xf numFmtId="0" fontId="18" fillId="57" borderId="0" xfId="3" applyFont="1" applyFill="1" applyBorder="1" applyAlignment="1">
      <alignment horizontal="left" wrapText="1" indent="1"/>
    </xf>
    <xf numFmtId="0" fontId="18" fillId="57" borderId="17" xfId="3" applyFont="1" applyFill="1" applyBorder="1" applyAlignment="1">
      <alignment horizontal="left" wrapText="1" indent="1"/>
    </xf>
    <xf numFmtId="0" fontId="13" fillId="57" borderId="5" xfId="3" applyFont="1" applyFill="1" applyBorder="1" applyAlignment="1">
      <alignment horizontal="center" vertical="center" textRotation="255" shrinkToFit="1"/>
    </xf>
    <xf numFmtId="0" fontId="14" fillId="57" borderId="17" xfId="3" applyFont="1" applyFill="1" applyBorder="1"/>
    <xf numFmtId="0" fontId="13" fillId="57" borderId="7" xfId="3" applyFont="1" applyFill="1" applyBorder="1" applyAlignment="1">
      <alignment horizontal="center" vertical="center" textRotation="255" shrinkToFit="1"/>
    </xf>
    <xf numFmtId="0" fontId="14" fillId="57" borderId="16" xfId="3" applyFont="1" applyFill="1" applyBorder="1"/>
    <xf numFmtId="0" fontId="13" fillId="57" borderId="8" xfId="3" applyFont="1" applyFill="1" applyBorder="1" applyAlignment="1">
      <alignment horizontal="center" vertical="center" textRotation="255" shrinkToFit="1"/>
    </xf>
    <xf numFmtId="0" fontId="14" fillId="57" borderId="19" xfId="3" applyFont="1" applyFill="1" applyBorder="1"/>
    <xf numFmtId="0" fontId="13" fillId="57" borderId="6" xfId="3" applyFont="1" applyFill="1" applyBorder="1" applyAlignment="1">
      <alignment horizontal="center" vertical="center" shrinkToFit="1"/>
    </xf>
    <xf numFmtId="0" fontId="10" fillId="57" borderId="9" xfId="3" applyFont="1" applyFill="1" applyBorder="1" applyAlignment="1">
      <alignment horizontal="center" vertical="center" textRotation="255" shrinkToFit="1"/>
    </xf>
    <xf numFmtId="0" fontId="14" fillId="57" borderId="20" xfId="3" applyFont="1" applyFill="1" applyBorder="1"/>
    <xf numFmtId="0" fontId="17" fillId="57" borderId="7" xfId="3" applyFont="1" applyFill="1" applyBorder="1" applyAlignment="1">
      <alignment horizontal="center" vertical="center"/>
    </xf>
    <xf numFmtId="0" fontId="14" fillId="57" borderId="13" xfId="3" applyFont="1" applyFill="1" applyBorder="1"/>
    <xf numFmtId="0" fontId="11" fillId="57" borderId="7" xfId="0" applyFont="1" applyFill="1" applyBorder="1" applyAlignment="1">
      <alignment horizontal="left" vertical="center" wrapText="1" indent="1"/>
    </xf>
    <xf numFmtId="0" fontId="64" fillId="57" borderId="13" xfId="0" applyFont="1" applyFill="1" applyBorder="1" applyAlignment="1">
      <alignment horizontal="left" vertical="center" wrapText="1" indent="1"/>
    </xf>
    <xf numFmtId="0" fontId="13" fillId="57" borderId="7" xfId="3" applyFont="1" applyFill="1" applyBorder="1" applyAlignment="1">
      <alignment horizontal="center" vertical="center" shrinkToFit="1"/>
    </xf>
    <xf numFmtId="0" fontId="14" fillId="6" borderId="4" xfId="3" applyFont="1" applyFill="1" applyBorder="1" applyAlignment="1">
      <alignment horizontal="center"/>
    </xf>
    <xf numFmtId="0" fontId="14" fillId="6" borderId="6" xfId="3" applyFont="1" applyFill="1" applyBorder="1"/>
    <xf numFmtId="0" fontId="14" fillId="6" borderId="18" xfId="3" applyFont="1" applyFill="1" applyBorder="1"/>
    <xf numFmtId="0" fontId="14" fillId="6" borderId="0" xfId="3" applyFont="1" applyFill="1" applyBorder="1"/>
    <xf numFmtId="0" fontId="11" fillId="6" borderId="4" xfId="3" applyFont="1" applyFill="1" applyBorder="1" applyAlignment="1">
      <alignment horizontal="left" vertical="center" wrapText="1" indent="1" shrinkToFit="1"/>
    </xf>
    <xf numFmtId="0" fontId="18" fillId="6" borderId="6" xfId="3" applyFont="1" applyFill="1" applyBorder="1" applyAlignment="1">
      <alignment horizontal="left" wrapText="1" indent="1"/>
    </xf>
    <xf numFmtId="0" fontId="18" fillId="6" borderId="5" xfId="3" applyFont="1" applyFill="1" applyBorder="1" applyAlignment="1">
      <alignment horizontal="left" wrapText="1" indent="1"/>
    </xf>
    <xf numFmtId="0" fontId="18" fillId="6" borderId="18" xfId="3" applyFont="1" applyFill="1" applyBorder="1" applyAlignment="1">
      <alignment horizontal="left" wrapText="1" indent="1"/>
    </xf>
    <xf numFmtId="0" fontId="18" fillId="6" borderId="0" xfId="3" applyFont="1" applyFill="1" applyBorder="1" applyAlignment="1">
      <alignment horizontal="left" wrapText="1" indent="1"/>
    </xf>
    <xf numFmtId="0" fontId="18" fillId="6" borderId="17" xfId="3" applyFont="1" applyFill="1" applyBorder="1" applyAlignment="1">
      <alignment horizontal="left" wrapText="1" indent="1"/>
    </xf>
    <xf numFmtId="0" fontId="13" fillId="6" borderId="5" xfId="3" applyFont="1" applyFill="1" applyBorder="1" applyAlignment="1">
      <alignment horizontal="center" vertical="center" textRotation="255" shrinkToFit="1"/>
    </xf>
    <xf numFmtId="0" fontId="14" fillId="6" borderId="17" xfId="3" applyFont="1" applyFill="1" applyBorder="1"/>
    <xf numFmtId="0" fontId="13" fillId="6" borderId="6" xfId="3" applyFont="1" applyFill="1" applyBorder="1" applyAlignment="1">
      <alignment horizontal="center" vertical="center" shrinkToFit="1"/>
    </xf>
    <xf numFmtId="0" fontId="13" fillId="6" borderId="8" xfId="3" applyFont="1" applyFill="1" applyBorder="1" applyAlignment="1">
      <alignment horizontal="center" vertical="center" textRotation="255" shrinkToFit="1"/>
    </xf>
    <xf numFmtId="0" fontId="14" fillId="6" borderId="19" xfId="3" applyFont="1" applyFill="1" applyBorder="1"/>
    <xf numFmtId="0" fontId="10" fillId="6" borderId="9" xfId="3" applyFont="1" applyFill="1" applyBorder="1" applyAlignment="1">
      <alignment horizontal="center" vertical="center" textRotation="255" shrinkToFit="1"/>
    </xf>
    <xf numFmtId="0" fontId="14" fillId="6" borderId="20" xfId="3" applyFont="1" applyFill="1" applyBorder="1"/>
    <xf numFmtId="0" fontId="17" fillId="6" borderId="7" xfId="3" applyFont="1" applyFill="1" applyBorder="1" applyAlignment="1">
      <alignment horizontal="center" vertical="center"/>
    </xf>
    <xf numFmtId="0" fontId="14" fillId="6" borderId="13" xfId="3" applyFont="1" applyFill="1" applyBorder="1"/>
    <xf numFmtId="0" fontId="11" fillId="6" borderId="7" xfId="0" applyFont="1" applyFill="1" applyBorder="1" applyAlignment="1">
      <alignment horizontal="left" vertical="center" wrapText="1" indent="1"/>
    </xf>
    <xf numFmtId="0" fontId="64" fillId="6" borderId="13" xfId="0" applyFont="1" applyFill="1" applyBorder="1" applyAlignment="1">
      <alignment horizontal="left" vertical="center" wrapText="1" indent="1"/>
    </xf>
    <xf numFmtId="0" fontId="13" fillId="6" borderId="7" xfId="3" applyFont="1" applyFill="1" applyBorder="1" applyAlignment="1">
      <alignment horizontal="center" vertical="center" shrinkToFit="1"/>
    </xf>
    <xf numFmtId="0" fontId="14" fillId="6" borderId="16" xfId="3" applyFont="1" applyFill="1" applyBorder="1"/>
    <xf numFmtId="0" fontId="13" fillId="6" borderId="7" xfId="3" applyFont="1" applyFill="1" applyBorder="1" applyAlignment="1">
      <alignment horizontal="center" vertical="center" textRotation="255" shrinkToFit="1"/>
    </xf>
    <xf numFmtId="0" fontId="14" fillId="17" borderId="4" xfId="3" applyFont="1" applyFill="1" applyBorder="1" applyAlignment="1">
      <alignment horizontal="center"/>
    </xf>
    <xf numFmtId="0" fontId="14" fillId="17" borderId="6" xfId="3" applyFont="1" applyFill="1" applyBorder="1"/>
    <xf numFmtId="0" fontId="14" fillId="17" borderId="18" xfId="3" applyFont="1" applyFill="1" applyBorder="1"/>
    <xf numFmtId="0" fontId="14" fillId="17" borderId="0" xfId="3" applyFont="1" applyFill="1" applyBorder="1"/>
    <xf numFmtId="0" fontId="11" fillId="17" borderId="4" xfId="3" applyFont="1" applyFill="1" applyBorder="1" applyAlignment="1">
      <alignment horizontal="left" vertical="center" wrapText="1" indent="1" shrinkToFit="1"/>
    </xf>
    <xf numFmtId="0" fontId="18" fillId="17" borderId="6" xfId="3" applyFont="1" applyFill="1" applyBorder="1" applyAlignment="1">
      <alignment horizontal="left" wrapText="1" indent="1"/>
    </xf>
    <xf numFmtId="0" fontId="18" fillId="17" borderId="5" xfId="3" applyFont="1" applyFill="1" applyBorder="1" applyAlignment="1">
      <alignment horizontal="left" wrapText="1" indent="1"/>
    </xf>
    <xf numFmtId="0" fontId="18" fillId="17" borderId="18" xfId="3" applyFont="1" applyFill="1" applyBorder="1" applyAlignment="1">
      <alignment horizontal="left" wrapText="1" indent="1"/>
    </xf>
    <xf numFmtId="0" fontId="18" fillId="17" borderId="0" xfId="3" applyFont="1" applyFill="1" applyBorder="1" applyAlignment="1">
      <alignment horizontal="left" wrapText="1" indent="1"/>
    </xf>
    <xf numFmtId="0" fontId="18" fillId="17" borderId="17" xfId="3" applyFont="1" applyFill="1" applyBorder="1" applyAlignment="1">
      <alignment horizontal="left" wrapText="1" indent="1"/>
    </xf>
    <xf numFmtId="0" fontId="13" fillId="17" borderId="5" xfId="3" applyFont="1" applyFill="1" applyBorder="1" applyAlignment="1">
      <alignment horizontal="center" vertical="center" textRotation="255" shrinkToFit="1"/>
    </xf>
    <xf numFmtId="0" fontId="14" fillId="17" borderId="17" xfId="3" applyFont="1" applyFill="1" applyBorder="1"/>
    <xf numFmtId="0" fontId="13" fillId="17" borderId="6" xfId="3" applyFont="1" applyFill="1" applyBorder="1" applyAlignment="1">
      <alignment horizontal="center" vertical="center" shrinkToFit="1"/>
    </xf>
    <xf numFmtId="0" fontId="13" fillId="17" borderId="8" xfId="3" applyFont="1" applyFill="1" applyBorder="1" applyAlignment="1">
      <alignment horizontal="center" vertical="center" textRotation="255" shrinkToFit="1"/>
    </xf>
    <xf numFmtId="0" fontId="14" fillId="17" borderId="19" xfId="3" applyFont="1" applyFill="1" applyBorder="1"/>
    <xf numFmtId="0" fontId="10" fillId="17" borderId="9" xfId="3" applyFont="1" applyFill="1" applyBorder="1" applyAlignment="1">
      <alignment horizontal="center" vertical="center" textRotation="255" shrinkToFit="1"/>
    </xf>
    <xf numFmtId="0" fontId="14" fillId="17" borderId="20" xfId="3" applyFont="1" applyFill="1" applyBorder="1"/>
    <xf numFmtId="0" fontId="17" fillId="17" borderId="7" xfId="3" applyFont="1" applyFill="1" applyBorder="1" applyAlignment="1">
      <alignment horizontal="center" vertical="center"/>
    </xf>
    <xf numFmtId="0" fontId="14" fillId="17" borderId="13" xfId="3" applyFont="1" applyFill="1" applyBorder="1"/>
    <xf numFmtId="0" fontId="11" fillId="17" borderId="7" xfId="0" applyFont="1" applyFill="1" applyBorder="1" applyAlignment="1">
      <alignment horizontal="left" vertical="center" wrapText="1" indent="1"/>
    </xf>
    <xf numFmtId="0" fontId="64" fillId="17" borderId="13" xfId="0" applyFont="1" applyFill="1" applyBorder="1" applyAlignment="1">
      <alignment horizontal="left" vertical="center" wrapText="1" indent="1"/>
    </xf>
    <xf numFmtId="0" fontId="13" fillId="17" borderId="7" xfId="3" applyFont="1" applyFill="1" applyBorder="1" applyAlignment="1">
      <alignment horizontal="center" vertical="center" shrinkToFit="1"/>
    </xf>
    <xf numFmtId="0" fontId="14" fillId="17" borderId="16" xfId="3" applyFont="1" applyFill="1" applyBorder="1"/>
    <xf numFmtId="0" fontId="13" fillId="17" borderId="7" xfId="3" applyFont="1" applyFill="1" applyBorder="1" applyAlignment="1">
      <alignment horizontal="center" vertical="center" textRotation="255" shrinkToFit="1"/>
    </xf>
    <xf numFmtId="0" fontId="12" fillId="0" borderId="57" xfId="3" applyFont="1" applyBorder="1" applyAlignment="1">
      <alignment horizontal="center" vertical="center" shrinkToFit="1"/>
    </xf>
    <xf numFmtId="181" fontId="12" fillId="0" borderId="57" xfId="3" applyNumberFormat="1" applyFont="1" applyFill="1" applyBorder="1" applyAlignment="1">
      <alignment horizontal="center" vertical="center"/>
    </xf>
    <xf numFmtId="0" fontId="14" fillId="0" borderId="5" xfId="3" applyFont="1" applyBorder="1" applyAlignment="1">
      <alignment horizontal="left" vertical="center" indent="2"/>
    </xf>
    <xf numFmtId="0" fontId="12" fillId="9" borderId="58" xfId="3" applyFont="1" applyFill="1" applyBorder="1" applyAlignment="1">
      <alignment horizontal="center" vertical="center"/>
    </xf>
    <xf numFmtId="0" fontId="14" fillId="8" borderId="59" xfId="3" applyFont="1" applyFill="1" applyBorder="1" applyAlignment="1" applyProtection="1">
      <alignment horizontal="center" vertical="center"/>
      <protection locked="0"/>
    </xf>
    <xf numFmtId="14" fontId="14" fillId="8" borderId="13" xfId="3" applyNumberFormat="1" applyFont="1" applyFill="1" applyBorder="1" applyAlignment="1" applyProtection="1">
      <alignment horizontal="center" vertical="center"/>
      <protection locked="0"/>
    </xf>
    <xf numFmtId="0" fontId="14" fillId="8" borderId="13" xfId="3" applyFont="1" applyFill="1" applyBorder="1" applyAlignment="1" applyProtection="1">
      <alignment horizontal="center" vertical="center"/>
      <protection locked="0"/>
    </xf>
  </cellXfs>
  <cellStyles count="55">
    <cellStyle name="20% - アクセント 1 2" xfId="29"/>
    <cellStyle name="20% - アクセント 2 2" xfId="33"/>
    <cellStyle name="20% - アクセント 3 2" xfId="37"/>
    <cellStyle name="20% - アクセント 4 2" xfId="41"/>
    <cellStyle name="20% - アクセント 5 2" xfId="45"/>
    <cellStyle name="20% - アクセント 6 2" xfId="49"/>
    <cellStyle name="40% - アクセント 1 2" xfId="30"/>
    <cellStyle name="40% - アクセント 2 2" xfId="34"/>
    <cellStyle name="40% - アクセント 3 2" xfId="38"/>
    <cellStyle name="40% - アクセント 4 2" xfId="42"/>
    <cellStyle name="40% - アクセント 5 2" xfId="46"/>
    <cellStyle name="40% - アクセント 6 2" xfId="50"/>
    <cellStyle name="60% - アクセント 1 2" xfId="31"/>
    <cellStyle name="60% - アクセント 2 2" xfId="35"/>
    <cellStyle name="60% - アクセント 3 2" xfId="39"/>
    <cellStyle name="60% - アクセント 4 2" xfId="43"/>
    <cellStyle name="60% - アクセント 5 2" xfId="47"/>
    <cellStyle name="60% - アクセント 6 2" xfId="51"/>
    <cellStyle name="Hyperlink" xfId="1"/>
    <cellStyle name="アクセント 1 2" xfId="28"/>
    <cellStyle name="アクセント 2 2" xfId="32"/>
    <cellStyle name="アクセント 3 2" xfId="36"/>
    <cellStyle name="アクセント 4 2" xfId="40"/>
    <cellStyle name="アクセント 5 2" xfId="44"/>
    <cellStyle name="アクセント 6 2" xfId="48"/>
    <cellStyle name="タイトル" xfId="11" builtinId="15" customBuiltin="1"/>
    <cellStyle name="チェック セル 2" xfId="23"/>
    <cellStyle name="どちらでもない 2" xfId="18"/>
    <cellStyle name="ハイパーリンク" xfId="52" builtinId="8" customBuiltin="1"/>
    <cellStyle name="ハイパーリンク 2" xfId="7"/>
    <cellStyle name="ハイパーリンク 3" xfId="10"/>
    <cellStyle name="ハイパーリンク 4" xfId="54"/>
    <cellStyle name="メモ 2" xfId="25"/>
    <cellStyle name="リンク セル 2" xfId="22"/>
    <cellStyle name="悪い 2" xfId="17"/>
    <cellStyle name="計算 2" xfId="21"/>
    <cellStyle name="警告文 2" xfId="24"/>
    <cellStyle name="見出し 1 2" xfId="12"/>
    <cellStyle name="見出し 2 2" xfId="13"/>
    <cellStyle name="見出し 3 2" xfId="14"/>
    <cellStyle name="見出し 4 2" xfId="15"/>
    <cellStyle name="集計 2" xfId="27"/>
    <cellStyle name="出力 2" xfId="20"/>
    <cellStyle name="説明文 2" xfId="26"/>
    <cellStyle name="入力 2" xfId="19"/>
    <cellStyle name="標準" xfId="0" builtinId="0"/>
    <cellStyle name="標準 2" xfId="2"/>
    <cellStyle name="標準 3" xfId="3"/>
    <cellStyle name="標準 4" xfId="4"/>
    <cellStyle name="標準 4 2" xfId="9"/>
    <cellStyle name="標準 5" xfId="5"/>
    <cellStyle name="標準 6" xfId="6"/>
    <cellStyle name="標準 7" xfId="8"/>
    <cellStyle name="表示済みのハイパーリンク" xfId="53" builtinId="9" customBuiltin="1"/>
    <cellStyle name="良い 2" xfId="16"/>
  </cellStyles>
  <dxfs count="71">
    <dxf>
      <font>
        <color rgb="FFFF00FF"/>
      </font>
      <fill>
        <patternFill patternType="none"/>
      </fill>
    </dxf>
    <dxf>
      <font>
        <color rgb="FFFF00FF"/>
      </font>
      <fill>
        <patternFill patternType="none"/>
      </fill>
    </dxf>
    <dxf>
      <font>
        <color rgb="FF0000FF"/>
      </font>
      <fill>
        <patternFill patternType="none"/>
      </fill>
    </dxf>
    <dxf>
      <font>
        <color rgb="FFFF0000"/>
      </font>
      <fill>
        <patternFill patternType="none"/>
      </fill>
    </dxf>
    <dxf>
      <font>
        <color rgb="FFFF00FF"/>
      </font>
      <fill>
        <patternFill patternType="none"/>
      </fill>
    </dxf>
    <dxf>
      <font>
        <color rgb="FFFF00FF"/>
      </font>
      <fill>
        <patternFill patternType="none"/>
      </fill>
    </dxf>
    <dxf>
      <font>
        <color rgb="FF0000FF"/>
      </font>
      <fill>
        <patternFill patternType="none"/>
      </fill>
    </dxf>
    <dxf>
      <font>
        <color rgb="FFFF0000"/>
      </font>
      <fill>
        <patternFill patternType="none"/>
      </fill>
    </dxf>
    <dxf>
      <font>
        <color rgb="FF0000FF"/>
      </font>
      <fill>
        <patternFill patternType="none"/>
      </fill>
    </dxf>
    <dxf>
      <font>
        <color rgb="FFFF0000"/>
      </font>
      <fill>
        <patternFill patternType="none"/>
      </fill>
    </dxf>
    <dxf>
      <font>
        <color rgb="FFFF00FF"/>
      </font>
      <fill>
        <patternFill patternType="none"/>
      </fill>
    </dxf>
    <dxf>
      <font>
        <color rgb="FFFF00FF"/>
      </font>
      <fill>
        <patternFill patternType="none"/>
      </fill>
    </dxf>
    <dxf>
      <font>
        <color rgb="FF0000FF"/>
      </font>
      <fill>
        <patternFill patternType="none"/>
      </fill>
    </dxf>
    <dxf>
      <font>
        <color rgb="FFFF0000"/>
      </font>
      <fill>
        <patternFill patternType="none"/>
      </fill>
    </dxf>
    <dxf>
      <font>
        <color rgb="FF0000FF"/>
      </font>
      <fill>
        <patternFill patternType="none"/>
      </fill>
    </dxf>
    <dxf>
      <font>
        <color rgb="FFFF0000"/>
      </font>
      <fill>
        <patternFill patternType="none"/>
      </fill>
    </dxf>
    <dxf>
      <font>
        <color rgb="FFFF00FF"/>
      </font>
      <fill>
        <patternFill patternType="none"/>
      </fill>
    </dxf>
    <dxf>
      <font>
        <color rgb="FFFF00FF"/>
      </font>
      <fill>
        <patternFill patternType="none"/>
      </fill>
    </dxf>
    <dxf>
      <font>
        <color rgb="FF0000FF"/>
      </font>
      <fill>
        <patternFill patternType="none"/>
      </fill>
    </dxf>
    <dxf>
      <font>
        <color rgb="FFFF0000"/>
      </font>
      <fill>
        <patternFill patternType="none"/>
      </fill>
    </dxf>
    <dxf>
      <font>
        <color rgb="FF0000FF"/>
      </font>
      <fill>
        <patternFill patternType="none"/>
      </fill>
    </dxf>
    <dxf>
      <font>
        <color rgb="FFFF0000"/>
      </font>
      <fill>
        <patternFill patternType="none"/>
      </fill>
    </dxf>
    <dxf>
      <font>
        <color rgb="FFFF00FF"/>
      </font>
      <fill>
        <patternFill patternType="none"/>
      </fill>
    </dxf>
    <dxf>
      <font>
        <color rgb="FFFF00FF"/>
      </font>
      <fill>
        <patternFill patternType="none"/>
      </fill>
    </dxf>
    <dxf>
      <font>
        <color rgb="FF0000FF"/>
      </font>
      <fill>
        <patternFill patternType="none"/>
      </fill>
    </dxf>
    <dxf>
      <font>
        <color rgb="FFFF0000"/>
      </font>
      <fill>
        <patternFill patternType="none"/>
      </fill>
    </dxf>
    <dxf>
      <font>
        <color rgb="FF0000FF"/>
      </font>
      <fill>
        <patternFill patternType="none"/>
      </fill>
    </dxf>
    <dxf>
      <font>
        <color rgb="FFFF0000"/>
      </font>
      <fill>
        <patternFill patternType="none"/>
      </fill>
    </dxf>
    <dxf>
      <font>
        <color rgb="FFFF00FF"/>
      </font>
      <fill>
        <patternFill patternType="none"/>
      </fill>
    </dxf>
    <dxf>
      <font>
        <color rgb="FFFF00FF"/>
      </font>
      <fill>
        <patternFill patternType="none"/>
      </fill>
    </dxf>
    <dxf>
      <font>
        <color rgb="FF0000FF"/>
      </font>
      <fill>
        <patternFill patternType="none"/>
      </fill>
    </dxf>
    <dxf>
      <font>
        <color rgb="FFFF0000"/>
      </font>
      <fill>
        <patternFill patternType="none"/>
      </fill>
    </dxf>
    <dxf>
      <font>
        <color rgb="FF0000FF"/>
      </font>
      <fill>
        <patternFill patternType="none"/>
      </fill>
    </dxf>
    <dxf>
      <font>
        <color rgb="FFFF0000"/>
      </font>
      <fill>
        <patternFill patternType="none"/>
      </fill>
    </dxf>
    <dxf>
      <font>
        <color rgb="FFFF00FF"/>
      </font>
      <fill>
        <patternFill patternType="none"/>
      </fill>
    </dxf>
    <dxf>
      <font>
        <color rgb="FFFF00FF"/>
      </font>
      <fill>
        <patternFill patternType="none"/>
      </fill>
    </dxf>
    <dxf>
      <font>
        <color rgb="FF0000FF"/>
      </font>
      <fill>
        <patternFill patternType="none"/>
      </fill>
    </dxf>
    <dxf>
      <font>
        <color rgb="FFFF0000"/>
      </font>
      <fill>
        <patternFill patternType="none"/>
      </fill>
    </dxf>
    <dxf>
      <font>
        <strike val="0"/>
        <outline val="0"/>
        <shadow val="0"/>
        <u val="none"/>
        <vertAlign val="baseline"/>
        <sz val="11"/>
        <color theme="1"/>
        <name val="Meiryo UI"/>
        <scheme val="none"/>
      </font>
      <numFmt numFmtId="0" formatCode="General"/>
      <alignment horizontal="center" vertical="center" textRotation="0" wrapText="0" indent="0" justifyLastLine="0" shrinkToFit="1" readingOrder="0"/>
    </dxf>
    <dxf>
      <font>
        <strike val="0"/>
        <outline val="0"/>
        <shadow val="0"/>
        <u val="none"/>
        <vertAlign val="baseline"/>
        <sz val="11"/>
        <color theme="1"/>
        <name val="Meiryo UI"/>
        <scheme val="none"/>
      </font>
      <numFmt numFmtId="0" formatCode="General"/>
      <alignment vertical="center" textRotation="0" wrapText="0" justifyLastLine="0" shrinkToFit="1" readingOrder="0"/>
    </dxf>
    <dxf>
      <font>
        <strike val="0"/>
        <outline val="0"/>
        <shadow val="0"/>
        <u val="none"/>
        <vertAlign val="baseline"/>
        <sz val="11"/>
        <color theme="1"/>
        <name val="Meiryo UI"/>
        <scheme val="none"/>
      </font>
      <alignment vertical="center" textRotation="0" wrapText="0" justifyLastLine="0" shrinkToFit="1" readingOrder="0"/>
    </dxf>
    <dxf>
      <font>
        <strike val="0"/>
        <outline val="0"/>
        <shadow val="0"/>
        <u val="none"/>
        <vertAlign val="baseline"/>
        <sz val="11"/>
        <color theme="1"/>
        <name val="Meiryo UI"/>
        <scheme val="none"/>
      </font>
      <alignment vertical="center" textRotation="0" wrapText="0" justifyLastLine="0" shrinkToFit="1" readingOrder="0"/>
    </dxf>
    <dxf>
      <font>
        <strike val="0"/>
        <outline val="0"/>
        <shadow val="0"/>
        <u val="none"/>
        <vertAlign val="baseline"/>
        <sz val="11"/>
        <color theme="1"/>
        <name val="Meiryo UI"/>
        <scheme val="none"/>
      </font>
      <alignment vertical="center" textRotation="0" wrapText="0" justifyLastLine="0" shrinkToFit="1" readingOrder="0"/>
    </dxf>
    <dxf>
      <font>
        <strike val="0"/>
        <outline val="0"/>
        <shadow val="0"/>
        <u val="none"/>
        <vertAlign val="baseline"/>
        <sz val="11"/>
        <color theme="1"/>
        <name val="Meiryo UI"/>
        <scheme val="none"/>
      </font>
      <alignment vertical="center" textRotation="0" wrapText="0" justifyLastLine="0" shrinkToFit="1" readingOrder="0"/>
    </dxf>
    <dxf>
      <font>
        <strike val="0"/>
        <outline val="0"/>
        <shadow val="0"/>
        <u val="none"/>
        <vertAlign val="baseline"/>
        <sz val="11"/>
        <color theme="1"/>
        <name val="Meiryo UI"/>
        <scheme val="none"/>
      </font>
      <alignment vertical="center" textRotation="0" wrapText="0" justifyLastLine="0" shrinkToFit="1" readingOrder="0"/>
    </dxf>
    <dxf>
      <font>
        <strike val="0"/>
        <outline val="0"/>
        <shadow val="0"/>
        <u val="none"/>
        <vertAlign val="baseline"/>
        <sz val="11"/>
        <color theme="1"/>
        <name val="Meiryo UI"/>
        <scheme val="none"/>
      </font>
      <alignment vertical="center" textRotation="0" wrapText="0" justifyLastLine="0" shrinkToFit="1" readingOrder="0"/>
    </dxf>
    <dxf>
      <font>
        <strike val="0"/>
        <outline val="0"/>
        <shadow val="0"/>
        <u val="none"/>
        <vertAlign val="baseline"/>
        <sz val="11"/>
        <color theme="1"/>
        <name val="Meiryo UI"/>
        <scheme val="none"/>
      </font>
      <alignment vertical="center" textRotation="0" wrapText="0" justifyLastLine="0" shrinkToFit="1" readingOrder="0"/>
    </dxf>
    <dxf>
      <font>
        <strike val="0"/>
        <outline val="0"/>
        <shadow val="0"/>
        <u val="none"/>
        <vertAlign val="baseline"/>
        <sz val="11"/>
        <color theme="1"/>
        <name val="Meiryo UI"/>
        <scheme val="none"/>
      </font>
      <alignment vertical="center" textRotation="0" wrapText="0" justifyLastLine="0" shrinkToFit="1" readingOrder="0"/>
    </dxf>
    <dxf>
      <font>
        <b val="0"/>
        <i val="0"/>
        <strike val="0"/>
        <condense val="0"/>
        <extend val="0"/>
        <outline val="0"/>
        <shadow val="0"/>
        <u val="none"/>
        <vertAlign val="baseline"/>
        <sz val="11"/>
        <color theme="1"/>
        <name val="Meiryo UI"/>
        <scheme val="none"/>
      </font>
      <fill>
        <patternFill patternType="none">
          <fgColor indexed="64"/>
          <bgColor indexed="65"/>
        </patternFill>
      </fill>
      <alignment horizontal="center" vertical="center" textRotation="0" wrapText="0" indent="0" justifyLastLine="0" shrinkToFit="1" readingOrder="0"/>
    </dxf>
    <dxf>
      <font>
        <b val="0"/>
        <strike val="0"/>
        <outline val="0"/>
        <shadow val="0"/>
        <u val="none"/>
        <vertAlign val="baseline"/>
        <sz val="11"/>
        <color theme="1"/>
        <name val="Meiryo UI"/>
        <scheme val="none"/>
      </font>
      <fill>
        <patternFill patternType="none">
          <fgColor indexed="64"/>
          <bgColor auto="1"/>
        </patternFill>
      </fill>
      <alignment horizontal="general" vertical="center" textRotation="0" wrapText="0" indent="0" justifyLastLine="0" shrinkToFit="1" readingOrder="0"/>
    </dxf>
    <dxf>
      <font>
        <strike val="0"/>
        <outline val="0"/>
        <shadow val="0"/>
        <u val="none"/>
        <vertAlign val="baseline"/>
        <sz val="11"/>
        <color theme="1"/>
        <name val="Meiryo UI"/>
        <scheme val="none"/>
      </font>
      <numFmt numFmtId="0" formatCode="General"/>
      <alignment horizontal="center" vertical="center" textRotation="0" wrapText="0" indent="0" justifyLastLine="0" shrinkToFit="1" readingOrder="0"/>
    </dxf>
    <dxf>
      <font>
        <b/>
        <strike val="0"/>
        <outline val="0"/>
        <shadow val="0"/>
        <u val="none"/>
        <vertAlign val="baseline"/>
        <sz val="14"/>
        <color theme="1"/>
        <name val="Meiryo UI"/>
        <scheme val="none"/>
      </font>
      <alignment horizontal="center" vertical="center" textRotation="0" wrapText="0" indent="0" justifyLastLine="0" shrinkToFit="1" readingOrder="0"/>
    </dxf>
    <dxf>
      <font>
        <strike val="0"/>
        <outline val="0"/>
        <shadow val="0"/>
        <u val="none"/>
        <vertAlign val="baseline"/>
        <sz val="11"/>
        <color theme="1"/>
        <name val="Meiryo UI"/>
        <scheme val="none"/>
      </font>
      <alignment horizontal="center" vertical="center" textRotation="0" wrapText="0" indent="0" justifyLastLine="0" shrinkToFit="1" readingOrder="0"/>
    </dxf>
    <dxf>
      <font>
        <strike val="0"/>
        <outline val="0"/>
        <shadow val="0"/>
        <u val="none"/>
        <vertAlign val="baseline"/>
        <sz val="11"/>
        <color theme="1"/>
        <name val="Meiryo UI"/>
        <scheme val="none"/>
      </font>
      <alignment vertical="center" textRotation="0" wrapText="0" justifyLastLine="0" shrinkToFit="1" readingOrder="0"/>
    </dxf>
    <dxf>
      <font>
        <strike val="0"/>
        <outline val="0"/>
        <shadow val="0"/>
        <u val="none"/>
        <vertAlign val="baseline"/>
        <sz val="11"/>
        <color theme="1"/>
        <name val="Meiryo UI"/>
        <scheme val="none"/>
      </font>
      <alignment vertical="center" textRotation="0" wrapText="1" justifyLastLine="0" shrinkToFit="0" readingOrder="0"/>
    </dxf>
    <dxf>
      <font>
        <b val="0"/>
        <i val="0"/>
        <strike val="0"/>
        <condense val="0"/>
        <extend val="0"/>
        <outline val="0"/>
        <shadow val="0"/>
        <u val="none"/>
        <vertAlign val="baseline"/>
        <sz val="9"/>
        <color theme="1"/>
        <name val="Meiryo UI"/>
        <scheme val="none"/>
      </font>
      <numFmt numFmtId="0" formatCode="General"/>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9"/>
        <color theme="1"/>
        <name val="Meiryo UI"/>
        <scheme val="none"/>
      </font>
      <numFmt numFmtId="0" formatCode="General"/>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9"/>
        <color theme="1"/>
        <name val="Meiryo UI"/>
        <scheme val="none"/>
      </font>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9"/>
        <color theme="1"/>
        <name val="Meiryo UI"/>
        <scheme val="none"/>
      </font>
      <numFmt numFmtId="0" formatCode="General"/>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9"/>
        <color theme="1"/>
        <name val="Meiryo UI"/>
        <scheme val="none"/>
      </font>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9"/>
        <color theme="1"/>
        <name val="Meiryo UI"/>
        <scheme val="none"/>
      </font>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9"/>
        <color theme="1"/>
        <name val="Meiryo UI"/>
        <scheme val="none"/>
      </font>
      <numFmt numFmtId="0" formatCode="General"/>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9"/>
        <color theme="1"/>
        <name val="Meiryo UI"/>
        <scheme val="none"/>
      </font>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9"/>
        <color theme="1"/>
        <name val="Meiryo UI"/>
        <scheme val="none"/>
      </font>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9"/>
        <color theme="1"/>
        <name val="Meiryo UI"/>
        <scheme val="none"/>
      </font>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9"/>
        <color theme="1"/>
        <name val="Meiryo UI"/>
        <scheme val="none"/>
      </font>
      <fill>
        <patternFill patternType="none">
          <fgColor indexed="64"/>
          <bgColor auto="1"/>
        </patternFill>
      </fill>
      <alignment horizontal="center" vertical="center" textRotation="0" wrapText="0" indent="0" justifyLastLine="0" shrinkToFit="0" readingOrder="0"/>
      <border diagonalUp="0" diagonalDown="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theme="1"/>
        <name val="Meiryo UI"/>
        <scheme val="none"/>
      </font>
      <fill>
        <patternFill patternType="none">
          <fgColor indexed="64"/>
          <bgColor auto="1"/>
        </patternFill>
      </fill>
    </dxf>
    <dxf>
      <font>
        <b/>
        <i val="0"/>
        <strike val="0"/>
        <condense val="0"/>
        <extend val="0"/>
        <outline val="0"/>
        <shadow val="0"/>
        <u val="none"/>
        <vertAlign val="baseline"/>
        <sz val="9"/>
        <color theme="0"/>
        <name val="Meiryo UI"/>
        <scheme val="none"/>
      </font>
      <fill>
        <patternFill patternType="none">
          <fgColor indexed="64"/>
          <bgColor auto="1"/>
        </patternFill>
      </fill>
    </dxf>
    <dxf>
      <font>
        <b/>
        <i val="0"/>
        <color theme="0"/>
      </font>
      <fill>
        <patternFill>
          <bgColor rgb="FFFF000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6</xdr:col>
      <xdr:colOff>0</xdr:colOff>
      <xdr:row>6</xdr:row>
      <xdr:rowOff>12700</xdr:rowOff>
    </xdr:from>
    <xdr:to>
      <xdr:col>9</xdr:col>
      <xdr:colOff>0</xdr:colOff>
      <xdr:row>8</xdr:row>
      <xdr:rowOff>533400</xdr:rowOff>
    </xdr:to>
    <xdr:cxnSp macro="">
      <xdr:nvCxnSpPr>
        <xdr:cNvPr id="2" name="直線コネクタ 1">
          <a:extLst>
            <a:ext uri="{FF2B5EF4-FFF2-40B4-BE49-F238E27FC236}">
              <a16:creationId xmlns:a16="http://schemas.microsoft.com/office/drawing/2014/main" xmlns="" id="{00000000-0008-0000-0100-000002000000}"/>
            </a:ext>
          </a:extLst>
        </xdr:cNvPr>
        <xdr:cNvCxnSpPr/>
      </xdr:nvCxnSpPr>
      <xdr:spPr>
        <a:xfrm>
          <a:off x="6448425" y="3889375"/>
          <a:ext cx="3733800" cy="1587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xdr:row>
      <xdr:rowOff>0</xdr:rowOff>
    </xdr:from>
    <xdr:to>
      <xdr:col>8</xdr:col>
      <xdr:colOff>1231900</xdr:colOff>
      <xdr:row>9</xdr:row>
      <xdr:rowOff>12700</xdr:rowOff>
    </xdr:to>
    <xdr:cxnSp macro="">
      <xdr:nvCxnSpPr>
        <xdr:cNvPr id="3" name="直線コネクタ 2">
          <a:extLst>
            <a:ext uri="{FF2B5EF4-FFF2-40B4-BE49-F238E27FC236}">
              <a16:creationId xmlns:a16="http://schemas.microsoft.com/office/drawing/2014/main" xmlns="" id="{00000000-0008-0000-0100-000003000000}"/>
            </a:ext>
          </a:extLst>
        </xdr:cNvPr>
        <xdr:cNvCxnSpPr/>
      </xdr:nvCxnSpPr>
      <xdr:spPr>
        <a:xfrm flipV="1">
          <a:off x="6448425" y="3876675"/>
          <a:ext cx="3736975" cy="1622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xdr:row>
      <xdr:rowOff>0</xdr:rowOff>
    </xdr:from>
    <xdr:to>
      <xdr:col>8</xdr:col>
      <xdr:colOff>1231900</xdr:colOff>
      <xdr:row>10</xdr:row>
      <xdr:rowOff>0</xdr:rowOff>
    </xdr:to>
    <xdr:cxnSp macro="">
      <xdr:nvCxnSpPr>
        <xdr:cNvPr id="4" name="直線コネクタ 3">
          <a:extLst>
            <a:ext uri="{FF2B5EF4-FFF2-40B4-BE49-F238E27FC236}">
              <a16:creationId xmlns:a16="http://schemas.microsoft.com/office/drawing/2014/main" xmlns="" id="{00000000-0008-0000-0100-000004000000}"/>
            </a:ext>
          </a:extLst>
        </xdr:cNvPr>
        <xdr:cNvCxnSpPr/>
      </xdr:nvCxnSpPr>
      <xdr:spPr>
        <a:xfrm>
          <a:off x="1409700" y="5486400"/>
          <a:ext cx="8775700" cy="704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xdr:row>
      <xdr:rowOff>12700</xdr:rowOff>
    </xdr:from>
    <xdr:to>
      <xdr:col>9</xdr:col>
      <xdr:colOff>0</xdr:colOff>
      <xdr:row>10</xdr:row>
      <xdr:rowOff>12700</xdr:rowOff>
    </xdr:to>
    <xdr:cxnSp macro="">
      <xdr:nvCxnSpPr>
        <xdr:cNvPr id="5" name="直線コネクタ 4">
          <a:extLst>
            <a:ext uri="{FF2B5EF4-FFF2-40B4-BE49-F238E27FC236}">
              <a16:creationId xmlns:a16="http://schemas.microsoft.com/office/drawing/2014/main" xmlns="" id="{00000000-0008-0000-0100-000005000000}"/>
            </a:ext>
          </a:extLst>
        </xdr:cNvPr>
        <xdr:cNvCxnSpPr/>
      </xdr:nvCxnSpPr>
      <xdr:spPr>
        <a:xfrm flipV="1">
          <a:off x="1409700" y="5499100"/>
          <a:ext cx="8772525" cy="704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50800</xdr:colOff>
      <xdr:row>34</xdr:row>
      <xdr:rowOff>0</xdr:rowOff>
    </xdr:from>
    <xdr:to>
      <xdr:col>8</xdr:col>
      <xdr:colOff>1231900</xdr:colOff>
      <xdr:row>35</xdr:row>
      <xdr:rowOff>241300</xdr:rowOff>
    </xdr:to>
    <xdr:cxnSp macro="">
      <xdr:nvCxnSpPr>
        <xdr:cNvPr id="6" name="直線コネクタ 5">
          <a:extLst>
            <a:ext uri="{FF2B5EF4-FFF2-40B4-BE49-F238E27FC236}">
              <a16:creationId xmlns:a16="http://schemas.microsoft.com/office/drawing/2014/main" xmlns="" id="{00000000-0008-0000-0100-000006000000}"/>
            </a:ext>
          </a:extLst>
        </xdr:cNvPr>
        <xdr:cNvCxnSpPr/>
      </xdr:nvCxnSpPr>
      <xdr:spPr>
        <a:xfrm>
          <a:off x="250825" y="18697575"/>
          <a:ext cx="9934575" cy="527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25400</xdr:colOff>
      <xdr:row>34</xdr:row>
      <xdr:rowOff>12700</xdr:rowOff>
    </xdr:from>
    <xdr:to>
      <xdr:col>9</xdr:col>
      <xdr:colOff>0</xdr:colOff>
      <xdr:row>36</xdr:row>
      <xdr:rowOff>25400</xdr:rowOff>
    </xdr:to>
    <xdr:cxnSp macro="">
      <xdr:nvCxnSpPr>
        <xdr:cNvPr id="7" name="直線コネクタ 6">
          <a:extLst>
            <a:ext uri="{FF2B5EF4-FFF2-40B4-BE49-F238E27FC236}">
              <a16:creationId xmlns:a16="http://schemas.microsoft.com/office/drawing/2014/main" xmlns="" id="{00000000-0008-0000-0100-000007000000}"/>
            </a:ext>
          </a:extLst>
        </xdr:cNvPr>
        <xdr:cNvCxnSpPr/>
      </xdr:nvCxnSpPr>
      <xdr:spPr>
        <a:xfrm flipV="1">
          <a:off x="225425" y="18710275"/>
          <a:ext cx="9956800" cy="584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1" name="テーブル1" displayName="テーブル1" ref="A1:K40" totalsRowShown="0" headerRowDxfId="68" dataDxfId="67" tableBorderDxfId="66">
  <autoFilter ref="A1:K40"/>
  <tableColumns count="11">
    <tableColumn id="1" name="クラブNo." dataDxfId="65"/>
    <tableColumn id="2" name="クラブ名_正規" dataDxfId="64"/>
    <tableColumn id="3" name="クラブ名_略称" dataDxfId="63"/>
    <tableColumn id="4" name="クラブメールアドレス" dataDxfId="62"/>
    <tableColumn id="5" name="U-8参加" dataDxfId="61"/>
    <tableColumn id="6" name="8/6MTG1" dataDxfId="60"/>
    <tableColumn id="7" name="8/6MTG2" dataDxfId="59"/>
    <tableColumn id="9" name="クラブ名称" dataDxfId="58">
      <calculatedColumnFormula>テーブル1[[#This Row],[クラブ名_略称]]&amp;" "&amp;テーブル1[[#This Row],[team]]</calculatedColumnFormula>
    </tableColumn>
    <tableColumn id="10" name="team" dataDxfId="57"/>
    <tableColumn id="11" name="select" dataDxfId="56">
      <calculatedColumnFormula>COUNTIF(テーブル14[クラブ名],テーブル1[[#This Row],[クラブ名称]])</calculatedColumnFormula>
    </tableColumn>
    <tableColumn id="12" name="check" dataDxfId="55">
      <calculatedColumnFormula>IF(テーブル1[[#This Row],[select]]&gt;1,"ダブり",IF(テーブル1[[#This Row],[select]]=1,"選択済","未選択"))</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3" name="テーブル14" displayName="テーブル14" ref="A3:O42" totalsRowShown="0" headerRowDxfId="54" dataDxfId="53">
  <autoFilter ref="A3:O42"/>
  <sortState ref="A4:M36">
    <sortCondition ref="B3:B36"/>
  </sortState>
  <tableColumns count="15">
    <tableColumn id="1" name="番号" dataDxfId="52">
      <calculatedColumnFormula>ROW()-3</calculatedColumnFormula>
    </tableColumn>
    <tableColumn id="11" name="ブロック" dataDxfId="51"/>
    <tableColumn id="12" name="クラブNo." dataDxfId="50">
      <calculatedColumnFormula>IFERROR(INDEX(clublist!A:A,MATCH('2022年U8後期参加チームリスト'!D:D,clublist!H:H,0)),"")</calculatedColumnFormula>
    </tableColumn>
    <tableColumn id="13" name="クラブ名" dataDxfId="49"/>
    <tableColumn id="2" name="担務" dataDxfId="48"/>
    <tableColumn id="14" name="主担当氏名" dataDxfId="47"/>
    <tableColumn id="15" name="ふりがな" dataDxfId="46"/>
    <tableColumn id="16" name="ﾒｰﾙｱﾄﾞﾚｽ（必須）" dataDxfId="45"/>
    <tableColumn id="17" name="携帯電話（必須）" dataDxfId="44"/>
    <tableColumn id="18" name="副担当氏名2" dataDxfId="43"/>
    <tableColumn id="19" name="ふりがな2" dataDxfId="42"/>
    <tableColumn id="20" name="ﾒｰﾙｱﾄﾞﾚｽ（必須）2" dataDxfId="41"/>
    <tableColumn id="21" name="携帯電話（必須）2" dataDxfId="40"/>
    <tableColumn id="5" name="check" dataDxfId="39">
      <calculatedColumnFormula>COUNTIF(テーブル14[クラブ名],テーブル14[[#This Row],[クラブ名]])</calculatedColumnFormula>
    </tableColumn>
    <tableColumn id="6" name="重複" dataDxfId="38">
      <calculatedColumnFormula>IF(テーブル14[[#This Row],[check]]=1,"OK",IF(テーブル14[[#This Row],[check]]=2,"ダブり",""))</calculatedColumnFormula>
    </tableColumn>
  </tableColumns>
  <tableStyleInfo name="TableStyleMedium13"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mailto:2022matsuzawa@sjfl.tokyo"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3"/>
  <sheetViews>
    <sheetView showGridLines="0" workbookViewId="0">
      <selection activeCell="G32" sqref="G32"/>
    </sheetView>
  </sheetViews>
  <sheetFormatPr defaultColWidth="8.88671875" defaultRowHeight="12.6"/>
  <cols>
    <col min="1" max="3" width="30.6640625" style="179" customWidth="1"/>
    <col min="4" max="16384" width="8.88671875" style="179"/>
  </cols>
  <sheetData>
    <row r="1" spans="1:3" ht="18.600000000000001">
      <c r="A1" s="181" t="s">
        <v>265</v>
      </c>
      <c r="B1" s="182"/>
      <c r="C1" s="183"/>
    </row>
    <row r="3" spans="1:3" ht="16.2">
      <c r="A3" s="180" t="s">
        <v>41</v>
      </c>
      <c r="B3" s="180" t="s">
        <v>42</v>
      </c>
      <c r="C3" s="180" t="s">
        <v>43</v>
      </c>
    </row>
    <row r="4" spans="1:3" ht="14.4">
      <c r="A4" s="132" t="s">
        <v>40</v>
      </c>
      <c r="B4" s="130" t="s">
        <v>40</v>
      </c>
      <c r="C4" s="83" t="s">
        <v>40</v>
      </c>
    </row>
    <row r="5" spans="1:3" ht="15">
      <c r="A5" s="76" t="str">
        <f>Aブロック進行表!$J$4</f>
        <v>10月度</v>
      </c>
      <c r="B5" s="76" t="str">
        <f>Bブロック進行表!$J$4</f>
        <v>10月度</v>
      </c>
      <c r="C5" s="76" t="str">
        <f>Cブロック進行表!$J$4</f>
        <v>10月度</v>
      </c>
    </row>
    <row r="6" spans="1:3" ht="15">
      <c r="A6" s="38">
        <f>Aブロック進行表!$J$5</f>
        <v>0</v>
      </c>
      <c r="B6" s="38">
        <f>Bブロック進行表!$J$5</f>
        <v>0</v>
      </c>
      <c r="C6" s="38">
        <f>Cブロック進行表!$J$5</f>
        <v>0</v>
      </c>
    </row>
    <row r="7" spans="1:3" ht="15">
      <c r="A7" s="76" t="str">
        <f>Aブロック進行表!$J$6</f>
        <v>11月度</v>
      </c>
      <c r="B7" s="76" t="str">
        <f>Bブロック進行表!$J$6</f>
        <v>11月度</v>
      </c>
      <c r="C7" s="76" t="str">
        <f>Cブロック進行表!$J$6</f>
        <v>11月度</v>
      </c>
    </row>
    <row r="8" spans="1:3" ht="15">
      <c r="A8" s="38">
        <f>Aブロック進行表!$J$7</f>
        <v>0</v>
      </c>
      <c r="B8" s="38">
        <f>Bブロック進行表!$J$7</f>
        <v>0</v>
      </c>
      <c r="C8" s="38">
        <f>Cブロック進行表!$J$7</f>
        <v>0</v>
      </c>
    </row>
    <row r="9" spans="1:3" ht="15">
      <c r="A9" s="76" t="str">
        <f>Aブロック進行表!$J$8</f>
        <v>12月度</v>
      </c>
      <c r="B9" s="76" t="str">
        <f>Bブロック進行表!$J$8</f>
        <v>12月度</v>
      </c>
      <c r="C9" s="76" t="str">
        <f>Cブロック進行表!$J$8</f>
        <v>12月度</v>
      </c>
    </row>
    <row r="10" spans="1:3" ht="15">
      <c r="A10" s="38">
        <f>Aブロック進行表!$J$9</f>
        <v>0</v>
      </c>
      <c r="B10" s="38">
        <f>Bブロック進行表!$J$9</f>
        <v>0</v>
      </c>
      <c r="C10" s="38">
        <f>Cブロック進行表!$J$9</f>
        <v>0</v>
      </c>
    </row>
    <row r="11" spans="1:3" ht="15">
      <c r="A11" s="76" t="str">
        <f>Aブロック進行表!$J$10</f>
        <v>1月度</v>
      </c>
      <c r="B11" s="76" t="str">
        <f>Bブロック進行表!$J$10</f>
        <v>1月度</v>
      </c>
      <c r="C11" s="76" t="str">
        <f>Cブロック進行表!$J$10</f>
        <v>1月度</v>
      </c>
    </row>
    <row r="12" spans="1:3" ht="15">
      <c r="A12" s="38">
        <f>Aブロック進行表!$J$11</f>
        <v>0</v>
      </c>
      <c r="B12" s="38">
        <f>Bブロック進行表!$J$11</f>
        <v>0</v>
      </c>
      <c r="C12" s="38">
        <f>Cブロック進行表!$J$11</f>
        <v>0</v>
      </c>
    </row>
    <row r="13" spans="1:3" ht="15">
      <c r="A13" s="76" t="str">
        <f>Aブロック進行表!$J$12</f>
        <v>2月度</v>
      </c>
      <c r="B13" s="76" t="str">
        <f>Bブロック進行表!$J$12</f>
        <v>2月度</v>
      </c>
      <c r="C13" s="76" t="str">
        <f>Cブロック進行表!$J$12</f>
        <v>2月度</v>
      </c>
    </row>
    <row r="14" spans="1:3" ht="15">
      <c r="A14" s="38">
        <f>Aブロック進行表!$J$13</f>
        <v>0</v>
      </c>
      <c r="B14" s="38">
        <f>Bブロック進行表!$J$13</f>
        <v>0</v>
      </c>
      <c r="C14" s="38">
        <f>Cブロック進行表!$J$13</f>
        <v>0</v>
      </c>
    </row>
    <row r="15" spans="1:3" ht="15">
      <c r="A15" s="133" t="str">
        <f>Aブロック進行表!$J$14</f>
        <v>消化総数　（全21試合中）</v>
      </c>
      <c r="B15" s="138" t="str">
        <f>Bブロック進行表!$J$14</f>
        <v>消化総数　（全21試合中）</v>
      </c>
      <c r="C15" s="149" t="str">
        <f>Cブロック進行表!$J$14</f>
        <v>消化総数　（全21試合中）</v>
      </c>
    </row>
    <row r="16" spans="1:3" ht="15">
      <c r="A16" s="39">
        <f>Aブロック進行表!$J$15</f>
        <v>0</v>
      </c>
      <c r="B16" s="40">
        <f>Bブロック進行表!$J$15</f>
        <v>0</v>
      </c>
      <c r="C16" s="150">
        <f>Cブロック進行表!$J$15</f>
        <v>0</v>
      </c>
    </row>
    <row r="20" spans="1:3" ht="16.2">
      <c r="A20" s="180" t="s">
        <v>262</v>
      </c>
      <c r="B20" s="180" t="s">
        <v>263</v>
      </c>
      <c r="C20" s="180" t="s">
        <v>264</v>
      </c>
    </row>
    <row r="21" spans="1:3" ht="14.4">
      <c r="A21" s="155" t="s">
        <v>40</v>
      </c>
      <c r="B21" s="163" t="s">
        <v>40</v>
      </c>
      <c r="C21" s="171" t="s">
        <v>40</v>
      </c>
    </row>
    <row r="22" spans="1:3" ht="15">
      <c r="A22" s="76" t="str">
        <f>Dブロック進行表!$J$4</f>
        <v>10月度</v>
      </c>
      <c r="B22" s="76" t="str">
        <f>Eブロック進行表!$J$4</f>
        <v>10月度</v>
      </c>
      <c r="C22" s="76" t="str">
        <f>Fブロック進行表!$J$4</f>
        <v>10月度</v>
      </c>
    </row>
    <row r="23" spans="1:3" ht="15">
      <c r="A23" s="38">
        <f>Dブロック進行表!$J$5</f>
        <v>0</v>
      </c>
      <c r="B23" s="38">
        <f>Eブロック進行表!$J$5</f>
        <v>0</v>
      </c>
      <c r="C23" s="38">
        <f>Fブロック進行表!$J$5</f>
        <v>0</v>
      </c>
    </row>
    <row r="24" spans="1:3" ht="15">
      <c r="A24" s="76" t="str">
        <f>Dブロック進行表!$J$6</f>
        <v>11月度</v>
      </c>
      <c r="B24" s="76" t="str">
        <f>Eブロック進行表!$J$6</f>
        <v>11月度</v>
      </c>
      <c r="C24" s="76" t="str">
        <f>Fブロック進行表!$J$6</f>
        <v>11月度</v>
      </c>
    </row>
    <row r="25" spans="1:3" ht="15">
      <c r="A25" s="38">
        <f>Dブロック進行表!$J$7</f>
        <v>0</v>
      </c>
      <c r="B25" s="38">
        <f>Eブロック進行表!$J$7</f>
        <v>0</v>
      </c>
      <c r="C25" s="38">
        <f>Fブロック進行表!$J$7</f>
        <v>0</v>
      </c>
    </row>
    <row r="26" spans="1:3" ht="15">
      <c r="A26" s="76" t="str">
        <f>Dブロック進行表!$J$8</f>
        <v>12月度</v>
      </c>
      <c r="B26" s="76" t="str">
        <f>Eブロック進行表!$J$8</f>
        <v>12月度</v>
      </c>
      <c r="C26" s="76" t="str">
        <f>Fブロック進行表!$J$8</f>
        <v>12月度</v>
      </c>
    </row>
    <row r="27" spans="1:3" ht="15">
      <c r="A27" s="38">
        <f>Dブロック進行表!$J$9</f>
        <v>0</v>
      </c>
      <c r="B27" s="38">
        <f>Eブロック進行表!$J$9</f>
        <v>0</v>
      </c>
      <c r="C27" s="38">
        <f>Fブロック進行表!$J$9</f>
        <v>0</v>
      </c>
    </row>
    <row r="28" spans="1:3" ht="15">
      <c r="A28" s="76" t="str">
        <f>Dブロック進行表!$J$10</f>
        <v>1月度</v>
      </c>
      <c r="B28" s="76" t="str">
        <f>Eブロック進行表!$J$10</f>
        <v>1月度</v>
      </c>
      <c r="C28" s="76" t="str">
        <f>Fブロック進行表!$J$10</f>
        <v>1月度</v>
      </c>
    </row>
    <row r="29" spans="1:3" ht="15">
      <c r="A29" s="38">
        <f>Dブロック進行表!$J$11</f>
        <v>0</v>
      </c>
      <c r="B29" s="38">
        <f>Eブロック進行表!$J$11</f>
        <v>0</v>
      </c>
      <c r="C29" s="38">
        <f>Fブロック進行表!$J$11</f>
        <v>0</v>
      </c>
    </row>
    <row r="30" spans="1:3" ht="15">
      <c r="A30" s="76" t="str">
        <f>Dブロック進行表!$J$12</f>
        <v>2月度</v>
      </c>
      <c r="B30" s="76" t="str">
        <f>Eブロック進行表!$J$12</f>
        <v>2月度</v>
      </c>
      <c r="C30" s="76" t="str">
        <f>Fブロック進行表!$J$12</f>
        <v>2月度</v>
      </c>
    </row>
    <row r="31" spans="1:3" ht="15">
      <c r="A31" s="38">
        <f>Dブロック進行表!$J$13</f>
        <v>0</v>
      </c>
      <c r="B31" s="38">
        <f>Eブロック進行表!$J$13</f>
        <v>0</v>
      </c>
      <c r="C31" s="38">
        <f>Fブロック進行表!$J$13</f>
        <v>0</v>
      </c>
    </row>
    <row r="32" spans="1:3" ht="15">
      <c r="A32" s="156" t="str">
        <f>Dブロック進行表!$J$14</f>
        <v>消化総数　（全15試合中）</v>
      </c>
      <c r="B32" s="167" t="str">
        <f>Eブロック進行表!$J$14</f>
        <v>消化総数　（全15試合中）</v>
      </c>
      <c r="C32" s="175" t="str">
        <f>Fブロック進行表!$J$14</f>
        <v>消化総数　（全15試合中）</v>
      </c>
    </row>
    <row r="33" spans="1:3" ht="15">
      <c r="A33" s="157">
        <f>Dブロック進行表!$J$15</f>
        <v>0</v>
      </c>
      <c r="B33" s="168">
        <f>Eブロック進行表!$J$15</f>
        <v>0</v>
      </c>
      <c r="C33" s="176">
        <f>Fブロック進行表!$J$15</f>
        <v>0</v>
      </c>
    </row>
  </sheetData>
  <sheetProtection sheet="1" objects="1" scenarios="1"/>
  <phoneticPr fontId="2"/>
  <printOptions horizontalCentered="1" verticalCentered="1"/>
  <pageMargins left="0.31496062992125984" right="0.31496062992125984"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AL21"/>
  <sheetViews>
    <sheetView showGridLines="0" view="pageBreakPreview" zoomScaleNormal="90" zoomScaleSheetLayoutView="100" workbookViewId="0">
      <selection activeCell="L13" sqref="L13:N13"/>
    </sheetView>
  </sheetViews>
  <sheetFormatPr defaultColWidth="14.44140625" defaultRowHeight="15" customHeight="1"/>
  <cols>
    <col min="1" max="1" width="4.109375" style="89" customWidth="1"/>
    <col min="2" max="2" width="17.109375" style="89" customWidth="1"/>
    <col min="3" max="3" width="4.6640625" style="89" customWidth="1"/>
    <col min="4" max="4" width="3.6640625" style="89" customWidth="1"/>
    <col min="5" max="6" width="4.6640625" style="89" customWidth="1"/>
    <col min="7" max="7" width="3.6640625" style="89" customWidth="1"/>
    <col min="8" max="9" width="4.6640625" style="89" customWidth="1"/>
    <col min="10" max="10" width="3.6640625" style="89" customWidth="1"/>
    <col min="11" max="12" width="4.6640625" style="89" customWidth="1"/>
    <col min="13" max="13" width="3.6640625" style="89" customWidth="1"/>
    <col min="14" max="15" width="4.6640625" style="89" customWidth="1"/>
    <col min="16" max="16" width="3.6640625" style="89" customWidth="1"/>
    <col min="17" max="18" width="4.6640625" style="89" customWidth="1"/>
    <col min="19" max="19" width="3.6640625" style="89" customWidth="1"/>
    <col min="20" max="21" width="4.6640625" style="89" customWidth="1"/>
    <col min="22" max="22" width="3.6640625" style="89" customWidth="1"/>
    <col min="23" max="23" width="4.6640625" style="89" customWidth="1"/>
    <col min="24" max="28" width="5" style="89" customWidth="1"/>
    <col min="29" max="32" width="6.6640625" style="89" customWidth="1"/>
    <col min="33" max="33" width="7.6640625" style="89" hidden="1" customWidth="1"/>
    <col min="34" max="34" width="6.6640625" style="89" customWidth="1"/>
    <col min="35" max="35" width="1.33203125" style="89" customWidth="1"/>
    <col min="36" max="36" width="2.33203125" style="89" customWidth="1"/>
    <col min="37" max="37" width="3" style="89" customWidth="1"/>
    <col min="38" max="52" width="8.6640625" style="89" customWidth="1"/>
    <col min="53" max="16384" width="14.44140625" style="89"/>
  </cols>
  <sheetData>
    <row r="1" spans="1:38" ht="18" customHeight="1" thickBot="1">
      <c r="B1" s="1"/>
      <c r="C1" s="2"/>
      <c r="D1" s="3"/>
      <c r="E1" s="2"/>
      <c r="F1" s="2"/>
      <c r="G1" s="3"/>
      <c r="H1" s="2"/>
      <c r="I1" s="2"/>
      <c r="J1" s="3"/>
      <c r="K1" s="2"/>
      <c r="L1" s="2"/>
      <c r="N1" s="2"/>
      <c r="O1" s="2"/>
      <c r="Q1" s="2"/>
      <c r="R1" s="2"/>
      <c r="T1" s="2"/>
      <c r="U1" s="2"/>
      <c r="W1" s="2"/>
      <c r="AH1" s="4"/>
    </row>
    <row r="2" spans="1:38" ht="31.5" customHeight="1" thickBot="1">
      <c r="A2" s="84" t="s">
        <v>252</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6"/>
    </row>
    <row r="3" spans="1:38" ht="18" customHeight="1">
      <c r="A3" s="3"/>
      <c r="B3" s="5"/>
      <c r="C3" s="6"/>
      <c r="D3" s="7"/>
      <c r="E3" s="6"/>
      <c r="F3" s="6"/>
      <c r="G3" s="7"/>
      <c r="H3" s="6"/>
      <c r="I3" s="6"/>
      <c r="J3" s="7"/>
      <c r="K3" s="6"/>
      <c r="L3" s="6"/>
      <c r="M3" s="8"/>
      <c r="N3" s="6"/>
      <c r="O3" s="6"/>
      <c r="P3" s="8"/>
      <c r="Q3" s="6"/>
      <c r="R3" s="6"/>
      <c r="S3" s="8"/>
      <c r="T3" s="6"/>
      <c r="U3" s="6"/>
      <c r="V3" s="8"/>
      <c r="W3" s="6"/>
      <c r="X3" s="8"/>
      <c r="Y3" s="8"/>
      <c r="Z3" s="8"/>
      <c r="AA3" s="8"/>
      <c r="AB3" s="8"/>
      <c r="AC3" s="3"/>
      <c r="AD3" s="3"/>
      <c r="AE3" s="3"/>
      <c r="AF3" s="3"/>
      <c r="AG3" s="3"/>
      <c r="AH3" s="9"/>
    </row>
    <row r="4" spans="1:38" ht="18" customHeight="1">
      <c r="A4" s="3"/>
      <c r="B4" s="134" t="s">
        <v>39</v>
      </c>
      <c r="C4" s="6"/>
      <c r="D4" s="7"/>
      <c r="E4" s="6"/>
      <c r="F4" s="6"/>
      <c r="G4" s="7"/>
      <c r="H4" s="6"/>
      <c r="I4" s="6"/>
      <c r="J4" s="7"/>
      <c r="K4" s="6"/>
      <c r="L4" s="6"/>
      <c r="M4" s="8"/>
      <c r="N4" s="6"/>
      <c r="O4" s="6"/>
      <c r="P4" s="8"/>
      <c r="Q4" s="6"/>
      <c r="R4" s="6"/>
      <c r="S4" s="8"/>
      <c r="T4" s="6"/>
      <c r="U4" s="6"/>
      <c r="V4" s="8"/>
      <c r="W4" s="6"/>
      <c r="X4" s="8"/>
      <c r="Y4" s="8"/>
      <c r="Z4" s="8"/>
      <c r="AA4" s="8"/>
      <c r="AB4" s="8"/>
      <c r="AC4" s="259">
        <f>MAX(Cブロック進行表!F4:F25)</f>
        <v>44835</v>
      </c>
      <c r="AD4" s="260"/>
      <c r="AE4" s="260"/>
      <c r="AF4" s="260"/>
      <c r="AG4" s="8"/>
      <c r="AH4" s="10" t="s">
        <v>18</v>
      </c>
      <c r="AL4" s="89" t="s">
        <v>19</v>
      </c>
    </row>
    <row r="5" spans="1:38" ht="22.5" customHeight="1">
      <c r="A5" s="296"/>
      <c r="B5" s="297"/>
      <c r="C5" s="300" t="str">
        <f>B7</f>
        <v xml:space="preserve">桜丘 </v>
      </c>
      <c r="D5" s="301"/>
      <c r="E5" s="302"/>
      <c r="F5" s="300" t="str">
        <f>B9</f>
        <v>笹原 A</v>
      </c>
      <c r="G5" s="301"/>
      <c r="H5" s="302"/>
      <c r="I5" s="300" t="str">
        <f>B11</f>
        <v>二子玉川 B</v>
      </c>
      <c r="J5" s="301"/>
      <c r="K5" s="302"/>
      <c r="L5" s="300" t="str">
        <f>B13</f>
        <v>駒沢 A</v>
      </c>
      <c r="M5" s="301"/>
      <c r="N5" s="302"/>
      <c r="O5" s="300" t="str">
        <f>B15</f>
        <v xml:space="preserve">砧南 </v>
      </c>
      <c r="P5" s="301"/>
      <c r="Q5" s="302"/>
      <c r="R5" s="300" t="str">
        <f>B17</f>
        <v xml:space="preserve">千歳台 </v>
      </c>
      <c r="S5" s="301"/>
      <c r="T5" s="302"/>
      <c r="U5" s="300" t="str">
        <f>B19</f>
        <v>烏山 B</v>
      </c>
      <c r="V5" s="301"/>
      <c r="W5" s="302"/>
      <c r="X5" s="306" t="s">
        <v>13</v>
      </c>
      <c r="Y5" s="312" t="s">
        <v>20</v>
      </c>
      <c r="Z5" s="319" t="s">
        <v>21</v>
      </c>
      <c r="AA5" s="319" t="s">
        <v>22</v>
      </c>
      <c r="AB5" s="312" t="s">
        <v>23</v>
      </c>
      <c r="AC5" s="308" t="s">
        <v>14</v>
      </c>
      <c r="AD5" s="308" t="s">
        <v>15</v>
      </c>
      <c r="AE5" s="308" t="s">
        <v>16</v>
      </c>
      <c r="AF5" s="310" t="s">
        <v>24</v>
      </c>
      <c r="AG5" s="312" t="s">
        <v>25</v>
      </c>
      <c r="AH5" s="313" t="s">
        <v>17</v>
      </c>
    </row>
    <row r="6" spans="1:38" ht="22.5" customHeight="1">
      <c r="A6" s="298"/>
      <c r="B6" s="299"/>
      <c r="C6" s="303"/>
      <c r="D6" s="304"/>
      <c r="E6" s="305"/>
      <c r="F6" s="303"/>
      <c r="G6" s="304"/>
      <c r="H6" s="305"/>
      <c r="I6" s="303"/>
      <c r="J6" s="304"/>
      <c r="K6" s="305"/>
      <c r="L6" s="303"/>
      <c r="M6" s="304"/>
      <c r="N6" s="305"/>
      <c r="O6" s="303"/>
      <c r="P6" s="304"/>
      <c r="Q6" s="305"/>
      <c r="R6" s="303"/>
      <c r="S6" s="304"/>
      <c r="T6" s="305"/>
      <c r="U6" s="303"/>
      <c r="V6" s="304"/>
      <c r="W6" s="305"/>
      <c r="X6" s="307"/>
      <c r="Y6" s="299"/>
      <c r="Z6" s="309"/>
      <c r="AA6" s="309"/>
      <c r="AB6" s="299"/>
      <c r="AC6" s="309"/>
      <c r="AD6" s="309"/>
      <c r="AE6" s="309"/>
      <c r="AF6" s="311"/>
      <c r="AG6" s="299"/>
      <c r="AH6" s="314"/>
    </row>
    <row r="7" spans="1:38" ht="22.5" customHeight="1">
      <c r="A7" s="315">
        <v>1</v>
      </c>
      <c r="B7" s="317" t="str">
        <f>'2022年U8後期参加チームリスト'!D18</f>
        <v xml:space="preserve">桜丘 </v>
      </c>
      <c r="C7" s="122"/>
      <c r="D7" s="123"/>
      <c r="E7" s="124"/>
      <c r="F7" s="242" t="str">
        <f>IF(ISTEXT(F8),"",IF(F8-H8&gt;0,"○",IF(H8-F8&gt;0,"●",IF(F8-H8=0,"△"))))</f>
        <v/>
      </c>
      <c r="G7" s="243"/>
      <c r="H7" s="244"/>
      <c r="I7" s="242" t="str">
        <f>IF(ISTEXT(I8),"",IF(I8-K8&gt;0,"○",IF(K8-I8&gt;0,"●",IF(I8-K8=0,"△"))))</f>
        <v/>
      </c>
      <c r="J7" s="243"/>
      <c r="K7" s="244"/>
      <c r="L7" s="242" t="str">
        <f>IF(ISTEXT(L8),"",IF(L8-N8&gt;0,"○",IF(N8-L8&gt;0,"●",IF(L8-N8=0,"△"))))</f>
        <v/>
      </c>
      <c r="M7" s="243"/>
      <c r="N7" s="244"/>
      <c r="O7" s="242" t="str">
        <f>IF(ISTEXT(O8),"",IF(O8-Q8&gt;0,"○",IF(Q8-O8&gt;0,"●",IF(O8-Q8=0,"△"))))</f>
        <v/>
      </c>
      <c r="P7" s="243"/>
      <c r="Q7" s="244"/>
      <c r="R7" s="242" t="str">
        <f>IF(ISTEXT(R8),"",IF(R8-T8&gt;0,"○",IF(T8-R8&gt;0,"●",IF(R8-T8=0,"△"))))</f>
        <v/>
      </c>
      <c r="S7" s="243"/>
      <c r="T7" s="244"/>
      <c r="U7" s="242" t="str">
        <f>IF(ISTEXT(U8),"",IF(U8-W8&gt;0,"○",IF(W8-U8&gt;0,"●",IF(U8-W8=0,"△"))))</f>
        <v/>
      </c>
      <c r="V7" s="243"/>
      <c r="W7" s="244"/>
      <c r="X7" s="234">
        <f>COUNT(C8:W8)/2</f>
        <v>0</v>
      </c>
      <c r="Y7" s="229">
        <f>6-X7</f>
        <v>6</v>
      </c>
      <c r="Z7" s="229" t="str">
        <f>IF(X7=0,"",COUNTIF(C7:W7,"○"))</f>
        <v/>
      </c>
      <c r="AA7" s="229" t="str">
        <f>IF(X7=0,"",COUNTIF(C7:W7,"●"))</f>
        <v/>
      </c>
      <c r="AB7" s="238" t="str">
        <f>IF(X7=0,"",COUNTIF(C7:W7,"△"))</f>
        <v/>
      </c>
      <c r="AC7" s="229" t="str">
        <f>IF(X7=0,"",Z7*3+AB7*1)</f>
        <v/>
      </c>
      <c r="AD7" s="229" t="str">
        <f>IF(X7=0,"",SUM(C8,F8,I8,L8,O8,R8,U8,,))</f>
        <v/>
      </c>
      <c r="AE7" s="229" t="str">
        <f>IF(X7=0,"",SUM(E8,H8,K8,N8,Q8,T8,W8,,))</f>
        <v/>
      </c>
      <c r="AF7" s="236" t="str">
        <f>IF(X7=0,"",AD7-AE7)</f>
        <v/>
      </c>
      <c r="AG7" s="232" t="str">
        <f>IF(X7=0,"",AC7+1/10000*AF7)</f>
        <v/>
      </c>
      <c r="AH7" s="227" t="str">
        <f>IF(X7=0,"",RANK(AG7,$AG$5:$AG$20,0))</f>
        <v/>
      </c>
      <c r="AK7" s="11"/>
    </row>
    <row r="8" spans="1:38" ht="22.5" customHeight="1">
      <c r="A8" s="316"/>
      <c r="B8" s="318"/>
      <c r="C8" s="125"/>
      <c r="D8" s="126"/>
      <c r="E8" s="127"/>
      <c r="F8" s="14" t="str">
        <f>IF(ISBLANK(Cブロック進行表!$C4),"",Cブロック進行表!$C4)</f>
        <v/>
      </c>
      <c r="G8" s="12" t="s">
        <v>26</v>
      </c>
      <c r="H8" s="13" t="str">
        <f>IF(ISBLANK(Cブロック進行表!$E4),"",Cブロック進行表!$E4)</f>
        <v/>
      </c>
      <c r="I8" s="14" t="str">
        <f>IF(ISBLANK(Cブロック進行表!$C5),"",Cブロック進行表!$C5)</f>
        <v/>
      </c>
      <c r="J8" s="12" t="s">
        <v>26</v>
      </c>
      <c r="K8" s="13" t="str">
        <f>IF(ISBLANK(Cブロック進行表!$E5),"",Cブロック進行表!$E5)</f>
        <v/>
      </c>
      <c r="L8" s="14" t="str">
        <f>IF(ISBLANK(Cブロック進行表!$C6),"",Cブロック進行表!$C6)</f>
        <v/>
      </c>
      <c r="M8" s="12" t="s">
        <v>26</v>
      </c>
      <c r="N8" s="13" t="str">
        <f>IF(ISBLANK(Cブロック進行表!$E6),"",Cブロック進行表!$E6)</f>
        <v/>
      </c>
      <c r="O8" s="14" t="str">
        <f>IF(ISBLANK(Cブロック進行表!$C7),"",Cブロック進行表!$C7)</f>
        <v/>
      </c>
      <c r="P8" s="12" t="s">
        <v>26</v>
      </c>
      <c r="Q8" s="13" t="str">
        <f>IF(ISBLANK(Cブロック進行表!$E7),"",Cブロック進行表!$E7)</f>
        <v/>
      </c>
      <c r="R8" s="14" t="str">
        <f>IF(ISBLANK(Cブロック進行表!$C8),"",Cブロック進行表!$C8)</f>
        <v/>
      </c>
      <c r="S8" s="12" t="s">
        <v>26</v>
      </c>
      <c r="T8" s="13" t="str">
        <f>IF(ISBLANK(Cブロック進行表!$E8),"",Cブロック進行表!$E8)</f>
        <v/>
      </c>
      <c r="U8" s="14" t="str">
        <f>IF(ISBLANK(Cブロック進行表!$C9),"",Cブロック進行表!$C9)</f>
        <v/>
      </c>
      <c r="V8" s="12" t="s">
        <v>26</v>
      </c>
      <c r="W8" s="13" t="str">
        <f>IF(ISBLANK(Cブロック進行表!$E9),"",Cブロック進行表!$E9)</f>
        <v/>
      </c>
      <c r="X8" s="235"/>
      <c r="Y8" s="230"/>
      <c r="Z8" s="230"/>
      <c r="AA8" s="230"/>
      <c r="AB8" s="239"/>
      <c r="AC8" s="230"/>
      <c r="AD8" s="231"/>
      <c r="AE8" s="231"/>
      <c r="AF8" s="237"/>
      <c r="AG8" s="233"/>
      <c r="AH8" s="228"/>
      <c r="AK8" s="11"/>
    </row>
    <row r="9" spans="1:38" ht="22.5" customHeight="1">
      <c r="A9" s="315">
        <v>2</v>
      </c>
      <c r="B9" s="317" t="str">
        <f>'2022年U8後期参加チームリスト'!D19</f>
        <v>笹原 A</v>
      </c>
      <c r="C9" s="242" t="str">
        <f>IF(ISTEXT(C10),"",IF(C10-E10&gt;0,"○",IF(E10-C10&gt;0,"●",IF(C10-E10=0,"△"))))</f>
        <v/>
      </c>
      <c r="D9" s="243"/>
      <c r="E9" s="244"/>
      <c r="F9" s="245"/>
      <c r="G9" s="246"/>
      <c r="H9" s="247"/>
      <c r="I9" s="242" t="str">
        <f>IF(ISTEXT(I10),"",IF(I10-K10&gt;0,"○",IF(K10-I10&gt;0,"●",IF(I10-K10=0,"△"))))</f>
        <v/>
      </c>
      <c r="J9" s="243"/>
      <c r="K9" s="244"/>
      <c r="L9" s="242" t="str">
        <f>IF(ISTEXT(L10),"",IF(L10-N10&gt;0,"○",IF(N10-L10&gt;0,"●",IF(L10-N10=0,"△"))))</f>
        <v/>
      </c>
      <c r="M9" s="243"/>
      <c r="N9" s="244"/>
      <c r="O9" s="242" t="str">
        <f>IF(ISTEXT(O10),"",IF(O10-Q10&gt;0,"○",IF(Q10-O10&gt;0,"●",IF(O10-Q10=0,"△"))))</f>
        <v/>
      </c>
      <c r="P9" s="243"/>
      <c r="Q9" s="244"/>
      <c r="R9" s="242" t="str">
        <f>IF(ISTEXT(R10),"",IF(R10-T10&gt;0,"○",IF(T10-R10&gt;0,"●",IF(R10-T10=0,"△"))))</f>
        <v/>
      </c>
      <c r="S9" s="243"/>
      <c r="T9" s="244"/>
      <c r="U9" s="242" t="str">
        <f>IF(ISTEXT(U10),"",IF(U10-W10&gt;0,"○",IF(W10-U10&gt;0,"●",IF(U10-W10=0,"△"))))</f>
        <v/>
      </c>
      <c r="V9" s="243"/>
      <c r="W9" s="244"/>
      <c r="X9" s="234">
        <f>COUNT(C10:W10)/2</f>
        <v>0</v>
      </c>
      <c r="Y9" s="229">
        <f t="shared" ref="Y9" si="0">6-X9</f>
        <v>6</v>
      </c>
      <c r="Z9" s="229" t="str">
        <f>IF(X9=0,"",COUNTIF(C9:W9,"○"))</f>
        <v/>
      </c>
      <c r="AA9" s="229" t="str">
        <f>IF(X9=0,"",COUNTIF(C9:W9,"●"))</f>
        <v/>
      </c>
      <c r="AB9" s="238" t="str">
        <f>IF(X9=0,"",COUNTIF(C9:W9,"△"))</f>
        <v/>
      </c>
      <c r="AC9" s="229" t="str">
        <f>IF(X9=0,"",Z9*3+AB9*1)</f>
        <v/>
      </c>
      <c r="AD9" s="229" t="str">
        <f>IF(X9=0,"",SUM(C10,F10,I10,L10,O10,R10,U10,,))</f>
        <v/>
      </c>
      <c r="AE9" s="229" t="str">
        <f>IF(X9=0,"",SUM(E10,H10,K10,N10,Q10,T10,W10,,))</f>
        <v/>
      </c>
      <c r="AF9" s="236" t="str">
        <f>IF(X9=0,"",AD9-AE9)</f>
        <v/>
      </c>
      <c r="AG9" s="232" t="str">
        <f>IF(X9=0,"",AC9+1/10000*AF9)</f>
        <v/>
      </c>
      <c r="AH9" s="227" t="str">
        <f>IF(X9=0,"",RANK(AG9,$AG$5:$AG$20,0))</f>
        <v/>
      </c>
      <c r="AK9" s="11"/>
    </row>
    <row r="10" spans="1:38" ht="22.5" customHeight="1">
      <c r="A10" s="316"/>
      <c r="B10" s="318"/>
      <c r="C10" s="14" t="str">
        <f>IF(ISBLANK(Cブロック進行表!$E4),"",Cブロック進行表!$E4)</f>
        <v/>
      </c>
      <c r="D10" s="12" t="s">
        <v>26</v>
      </c>
      <c r="E10" s="13" t="str">
        <f>IF(ISBLANK(Cブロック進行表!$C4),"",Cブロック進行表!$C4)</f>
        <v/>
      </c>
      <c r="F10" s="125"/>
      <c r="G10" s="126"/>
      <c r="H10" s="127"/>
      <c r="I10" s="14" t="str">
        <f>IF(ISBLANK(Cブロック進行表!$C10),"",Cブロック進行表!$C10)</f>
        <v/>
      </c>
      <c r="J10" s="12" t="s">
        <v>26</v>
      </c>
      <c r="K10" s="13" t="str">
        <f>IF(ISBLANK(Cブロック進行表!$E10),"",Cブロック進行表!$E10)</f>
        <v/>
      </c>
      <c r="L10" s="14" t="str">
        <f>IF(ISBLANK(Cブロック進行表!$C11),"",Cブロック進行表!$C11)</f>
        <v/>
      </c>
      <c r="M10" s="12" t="s">
        <v>26</v>
      </c>
      <c r="N10" s="13" t="str">
        <f>IF(ISBLANK(Cブロック進行表!$E11),"",Cブロック進行表!$E11)</f>
        <v/>
      </c>
      <c r="O10" s="14" t="str">
        <f>IF(ISBLANK(Cブロック進行表!$C12),"",Cブロック進行表!$C12)</f>
        <v/>
      </c>
      <c r="P10" s="12" t="s">
        <v>26</v>
      </c>
      <c r="Q10" s="13" t="str">
        <f>IF(ISBLANK(Cブロック進行表!$E12),"",Cブロック進行表!$E12)</f>
        <v/>
      </c>
      <c r="R10" s="14" t="str">
        <f>IF(ISBLANK(Cブロック進行表!$C13),"",Cブロック進行表!$C13)</f>
        <v/>
      </c>
      <c r="S10" s="12" t="s">
        <v>26</v>
      </c>
      <c r="T10" s="13" t="str">
        <f>IF(ISBLANK(Cブロック進行表!$E13),"",Cブロック進行表!$E13)</f>
        <v/>
      </c>
      <c r="U10" s="14" t="str">
        <f>IF(ISBLANK(Cブロック進行表!$C14),"",Cブロック進行表!$C14)</f>
        <v/>
      </c>
      <c r="V10" s="12" t="s">
        <v>26</v>
      </c>
      <c r="W10" s="13" t="str">
        <f>IF(ISBLANK(Cブロック進行表!$E14),"",Cブロック進行表!$E14)</f>
        <v/>
      </c>
      <c r="X10" s="235"/>
      <c r="Y10" s="230"/>
      <c r="Z10" s="230"/>
      <c r="AA10" s="230"/>
      <c r="AB10" s="239"/>
      <c r="AC10" s="230"/>
      <c r="AD10" s="231"/>
      <c r="AE10" s="231"/>
      <c r="AF10" s="237"/>
      <c r="AG10" s="233"/>
      <c r="AH10" s="228"/>
      <c r="AK10" s="11"/>
    </row>
    <row r="11" spans="1:38" ht="22.5" customHeight="1">
      <c r="A11" s="315">
        <v>3</v>
      </c>
      <c r="B11" s="317" t="str">
        <f>'2022年U8後期参加チームリスト'!D20</f>
        <v>二子玉川 B</v>
      </c>
      <c r="C11" s="242" t="str">
        <f>IF(ISTEXT(C12),"",IF(C12-E12&gt;0,"○",IF(E12-C12&gt;0,"●",IF(C12-E12=0,"△"))))</f>
        <v/>
      </c>
      <c r="D11" s="243"/>
      <c r="E11" s="244"/>
      <c r="F11" s="242" t="str">
        <f>IF(ISTEXT(F12),"",IF(F12-H12&gt;0,"○",IF(H12-F12&gt;0,"●",IF(F12-H12=0,"△"))))</f>
        <v/>
      </c>
      <c r="G11" s="243"/>
      <c r="H11" s="244"/>
      <c r="I11" s="245"/>
      <c r="J11" s="246"/>
      <c r="K11" s="247"/>
      <c r="L11" s="242" t="str">
        <f>IF(ISTEXT(L12),"",IF(L12-N12&gt;0,"○",IF(N12-L12&gt;0,"●",IF(L12-N12=0,"△"))))</f>
        <v/>
      </c>
      <c r="M11" s="243"/>
      <c r="N11" s="244"/>
      <c r="O11" s="242" t="str">
        <f>IF(ISTEXT(O12),"",IF(O12-Q12&gt;0,"○",IF(Q12-O12&gt;0,"●",IF(O12-Q12=0,"△"))))</f>
        <v/>
      </c>
      <c r="P11" s="243"/>
      <c r="Q11" s="244"/>
      <c r="R11" s="242" t="str">
        <f>IF(ISTEXT(R12),"",IF(R12-T12&gt;0,"○",IF(T12-R12&gt;0,"●",IF(R12-T12=0,"△"))))</f>
        <v/>
      </c>
      <c r="S11" s="243"/>
      <c r="T11" s="244"/>
      <c r="U11" s="242" t="str">
        <f>IF(ISTEXT(U12),"",IF(U12-W12&gt;0,"○",IF(W12-U12&gt;0,"●",IF(U12-W12=0,"△"))))</f>
        <v/>
      </c>
      <c r="V11" s="243"/>
      <c r="W11" s="244"/>
      <c r="X11" s="234">
        <f>COUNT(C12:W12)/2</f>
        <v>0</v>
      </c>
      <c r="Y11" s="229">
        <f t="shared" ref="Y11" si="1">6-X11</f>
        <v>6</v>
      </c>
      <c r="Z11" s="229" t="str">
        <f>IF(X11=0,"",COUNTIF(C11:W11,"○"))</f>
        <v/>
      </c>
      <c r="AA11" s="229" t="str">
        <f>IF(X11=0,"",COUNTIF(C11:W11,"●"))</f>
        <v/>
      </c>
      <c r="AB11" s="238" t="str">
        <f>IF(X11=0,"",COUNTIF(C11:W11,"△"))</f>
        <v/>
      </c>
      <c r="AC11" s="229" t="str">
        <f>IF(X11=0,"",Z11*3+AB11*1)</f>
        <v/>
      </c>
      <c r="AD11" s="229" t="str">
        <f>IF(X11=0,"",SUM(C12,F12,I12,L12,O12,R12,U12,,))</f>
        <v/>
      </c>
      <c r="AE11" s="229" t="str">
        <f>IF(X11=0,"",SUM(E12,H12,K12,N12,Q12,T12,W12,,))</f>
        <v/>
      </c>
      <c r="AF11" s="236" t="str">
        <f>IF(X11=0,"",AD11-AE11)</f>
        <v/>
      </c>
      <c r="AG11" s="232" t="str">
        <f>IF(X11=0,"",AC11+1/10000*AF11)</f>
        <v/>
      </c>
      <c r="AH11" s="227" t="str">
        <f>IF(X11=0,"",RANK(AG11,$AG$5:$AG$20,0))</f>
        <v/>
      </c>
      <c r="AK11" s="11"/>
    </row>
    <row r="12" spans="1:38" ht="22.5" customHeight="1">
      <c r="A12" s="316"/>
      <c r="B12" s="318"/>
      <c r="C12" s="14" t="str">
        <f>IF(ISBLANK(Cブロック進行表!$E5),"",Cブロック進行表!$E5)</f>
        <v/>
      </c>
      <c r="D12" s="12" t="s">
        <v>26</v>
      </c>
      <c r="E12" s="13" t="str">
        <f>IF(ISBLANK(Cブロック進行表!$C5),"",Cブロック進行表!$C5)</f>
        <v/>
      </c>
      <c r="F12" s="14" t="str">
        <f>IF(ISBLANK(Cブロック進行表!$E10),"",Cブロック進行表!$E10)</f>
        <v/>
      </c>
      <c r="G12" s="12" t="s">
        <v>26</v>
      </c>
      <c r="H12" s="13" t="str">
        <f>IF(ISBLANK(Cブロック進行表!$C10),"",Cブロック進行表!$C10)</f>
        <v/>
      </c>
      <c r="I12" s="125"/>
      <c r="J12" s="126"/>
      <c r="K12" s="127"/>
      <c r="L12" s="14" t="str">
        <f>IF(ISBLANK(Cブロック進行表!$C15),"",Cブロック進行表!$C15)</f>
        <v/>
      </c>
      <c r="M12" s="12" t="s">
        <v>26</v>
      </c>
      <c r="N12" s="13" t="str">
        <f>IF(ISBLANK(Cブロック進行表!$E15),"",Cブロック進行表!$E15)</f>
        <v/>
      </c>
      <c r="O12" s="14" t="str">
        <f>IF(ISBLANK(Cブロック進行表!$C16),"",Cブロック進行表!$C16)</f>
        <v/>
      </c>
      <c r="P12" s="12" t="s">
        <v>26</v>
      </c>
      <c r="Q12" s="13" t="str">
        <f>IF(ISBLANK(Cブロック進行表!$E16),"",Cブロック進行表!$E16)</f>
        <v/>
      </c>
      <c r="R12" s="14" t="str">
        <f>IF(ISBLANK(Cブロック進行表!$C17),"",Cブロック進行表!$C17)</f>
        <v/>
      </c>
      <c r="S12" s="12" t="s">
        <v>26</v>
      </c>
      <c r="T12" s="13" t="str">
        <f>IF(ISBLANK(Cブロック進行表!$E17),"",Cブロック進行表!$E17)</f>
        <v/>
      </c>
      <c r="U12" s="14" t="str">
        <f>IF(ISBLANK(Cブロック進行表!$C18),"",Cブロック進行表!$C18)</f>
        <v/>
      </c>
      <c r="V12" s="12" t="s">
        <v>26</v>
      </c>
      <c r="W12" s="13" t="str">
        <f>IF(ISBLANK(Cブロック進行表!$E18),"",Cブロック進行表!$E18)</f>
        <v/>
      </c>
      <c r="X12" s="235"/>
      <c r="Y12" s="230"/>
      <c r="Z12" s="230"/>
      <c r="AA12" s="230"/>
      <c r="AB12" s="239"/>
      <c r="AC12" s="230"/>
      <c r="AD12" s="231"/>
      <c r="AE12" s="231"/>
      <c r="AF12" s="237"/>
      <c r="AG12" s="233"/>
      <c r="AH12" s="228"/>
    </row>
    <row r="13" spans="1:38" ht="22.5" customHeight="1">
      <c r="A13" s="315">
        <v>4</v>
      </c>
      <c r="B13" s="317" t="str">
        <f>'2022年U8後期参加チームリスト'!D21</f>
        <v>駒沢 A</v>
      </c>
      <c r="C13" s="242" t="str">
        <f>IF(ISTEXT(C14),"",IF(C14-E14&gt;0,"○",IF(E14-C14&gt;0,"●",IF(C14-E14=0,"△"))))</f>
        <v/>
      </c>
      <c r="D13" s="243"/>
      <c r="E13" s="244"/>
      <c r="F13" s="242" t="str">
        <f>IF(ISTEXT(F14),"",IF(F14-H14&gt;0,"○",IF(H14-F14&gt;0,"●",IF(F14-H14=0,"△"))))</f>
        <v/>
      </c>
      <c r="G13" s="243"/>
      <c r="H13" s="244"/>
      <c r="I13" s="242" t="str">
        <f>IF(ISTEXT(I14),"",IF(I14-K14&gt;0,"○",IF(K14-I14&gt;0,"●",IF(I14-K14=0,"△"))))</f>
        <v/>
      </c>
      <c r="J13" s="243"/>
      <c r="K13" s="244"/>
      <c r="L13" s="245"/>
      <c r="M13" s="246"/>
      <c r="N13" s="247"/>
      <c r="O13" s="242" t="str">
        <f>IF(ISTEXT(O14),"",IF(O14-Q14&gt;0,"○",IF(Q14-O14&gt;0,"●",IF(O14-Q14=0,"△"))))</f>
        <v/>
      </c>
      <c r="P13" s="243"/>
      <c r="Q13" s="244"/>
      <c r="R13" s="242" t="str">
        <f>IF(ISTEXT(R14),"",IF(R14-T14&gt;0,"○",IF(T14-R14&gt;0,"●",IF(R14-T14=0,"△"))))</f>
        <v/>
      </c>
      <c r="S13" s="243"/>
      <c r="T13" s="244"/>
      <c r="U13" s="242" t="str">
        <f>IF(ISTEXT(U14),"",IF(U14-W14&gt;0,"○",IF(W14-U14&gt;0,"●",IF(U14-W14=0,"△"))))</f>
        <v/>
      </c>
      <c r="V13" s="243"/>
      <c r="W13" s="244"/>
      <c r="X13" s="234">
        <f>COUNT(C14:W14)/2</f>
        <v>0</v>
      </c>
      <c r="Y13" s="229">
        <f t="shared" ref="Y13" si="2">6-X13</f>
        <v>6</v>
      </c>
      <c r="Z13" s="229" t="str">
        <f>IF(X13=0,"",COUNTIF(C13:W13,"○"))</f>
        <v/>
      </c>
      <c r="AA13" s="229" t="str">
        <f>IF(X13=0,"",COUNTIF(C13:W13,"●"))</f>
        <v/>
      </c>
      <c r="AB13" s="238" t="str">
        <f>IF(X13=0,"",COUNTIF(C13:W13,"△"))</f>
        <v/>
      </c>
      <c r="AC13" s="229" t="str">
        <f>IF(X13=0,"",Z13*3+AB13*1)</f>
        <v/>
      </c>
      <c r="AD13" s="229" t="str">
        <f>IF(X13=0,"",SUM(C14,F14,I14,L14,O14,R14,U14,,))</f>
        <v/>
      </c>
      <c r="AE13" s="229" t="str">
        <f>IF(X13=0,"",SUM(E14,H14,K14,N14,Q14,T14,W14,,))</f>
        <v/>
      </c>
      <c r="AF13" s="236" t="str">
        <f>IF(X13=0,"",AD13-AE13)</f>
        <v/>
      </c>
      <c r="AG13" s="232" t="str">
        <f>IF(X13=0,"",AC13+1/10000*AF13)</f>
        <v/>
      </c>
      <c r="AH13" s="227" t="str">
        <f>IF(X13=0,"",RANK(AG13,$AG$5:$AG$20,0))</f>
        <v/>
      </c>
    </row>
    <row r="14" spans="1:38" ht="22.5" customHeight="1">
      <c r="A14" s="316"/>
      <c r="B14" s="318"/>
      <c r="C14" s="14" t="str">
        <f>IF(ISBLANK(Cブロック進行表!$E6),"",Cブロック進行表!$E6)</f>
        <v/>
      </c>
      <c r="D14" s="12" t="s">
        <v>26</v>
      </c>
      <c r="E14" s="13" t="str">
        <f>IF(ISBLANK(Cブロック進行表!$C6),"",Cブロック進行表!$C6)</f>
        <v/>
      </c>
      <c r="F14" s="14" t="str">
        <f>IF(ISBLANK(Cブロック進行表!$E11),"",Cブロック進行表!$E11)</f>
        <v/>
      </c>
      <c r="G14" s="12" t="s">
        <v>26</v>
      </c>
      <c r="H14" s="13" t="str">
        <f>IF(ISBLANK(Cブロック進行表!$C11),"",Cブロック進行表!$C11)</f>
        <v/>
      </c>
      <c r="I14" s="14" t="str">
        <f>IF(ISBLANK(Cブロック進行表!$E15),"",Cブロック進行表!$E15)</f>
        <v/>
      </c>
      <c r="J14" s="12" t="s">
        <v>26</v>
      </c>
      <c r="K14" s="13" t="str">
        <f>IF(ISBLANK(Cブロック進行表!$C15),"",Cブロック進行表!$C15)</f>
        <v/>
      </c>
      <c r="L14" s="125"/>
      <c r="M14" s="126"/>
      <c r="N14" s="127"/>
      <c r="O14" s="14" t="str">
        <f>IF(ISBLANK(Cブロック進行表!$C19),"",Cブロック進行表!$C19)</f>
        <v/>
      </c>
      <c r="P14" s="12" t="s">
        <v>26</v>
      </c>
      <c r="Q14" s="13" t="str">
        <f>IF(ISBLANK(Cブロック進行表!$E19),"",Cブロック進行表!$E19)</f>
        <v/>
      </c>
      <c r="R14" s="14" t="str">
        <f>IF(ISBLANK(Cブロック進行表!$C20),"",Cブロック進行表!$C20)</f>
        <v/>
      </c>
      <c r="S14" s="12" t="s">
        <v>26</v>
      </c>
      <c r="T14" s="13" t="str">
        <f>IF(ISBLANK(Cブロック進行表!$E20),"",Cブロック進行表!$E20)</f>
        <v/>
      </c>
      <c r="U14" s="14" t="str">
        <f>IF(ISBLANK(Cブロック進行表!$C21),"",Cブロック進行表!$C21)</f>
        <v/>
      </c>
      <c r="V14" s="12" t="s">
        <v>26</v>
      </c>
      <c r="W14" s="13" t="str">
        <f>IF(ISBLANK(Cブロック進行表!$E21),"",Cブロック進行表!$E21)</f>
        <v/>
      </c>
      <c r="X14" s="235"/>
      <c r="Y14" s="230"/>
      <c r="Z14" s="230"/>
      <c r="AA14" s="230"/>
      <c r="AB14" s="239"/>
      <c r="AC14" s="230"/>
      <c r="AD14" s="231"/>
      <c r="AE14" s="231"/>
      <c r="AF14" s="237"/>
      <c r="AG14" s="233"/>
      <c r="AH14" s="228"/>
    </row>
    <row r="15" spans="1:38" ht="22.5" customHeight="1">
      <c r="A15" s="315">
        <v>5</v>
      </c>
      <c r="B15" s="317" t="str">
        <f>'2022年U8後期参加チームリスト'!D22</f>
        <v xml:space="preserve">砧南 </v>
      </c>
      <c r="C15" s="242" t="str">
        <f>IF(ISTEXT(C16),"",IF(C16-E16&gt;0,"○",IF(E16-C16&gt;0,"●",IF(C16-E16=0,"△"))))</f>
        <v/>
      </c>
      <c r="D15" s="243"/>
      <c r="E15" s="244"/>
      <c r="F15" s="242" t="str">
        <f>IF(ISTEXT(F16),"",IF(F16-H16&gt;0,"○",IF(H16-F16&gt;0,"●",IF(F16-H16=0,"△"))))</f>
        <v/>
      </c>
      <c r="G15" s="243"/>
      <c r="H15" s="244"/>
      <c r="I15" s="242" t="str">
        <f>IF(ISTEXT(I16),"",IF(I16-K16&gt;0,"○",IF(K16-I16&gt;0,"●",IF(I16-K16=0,"△"))))</f>
        <v/>
      </c>
      <c r="J15" s="243"/>
      <c r="K15" s="244"/>
      <c r="L15" s="242" t="str">
        <f>IF(ISTEXT(L16),"",IF(L16-N16&gt;0,"○",IF(N16-L16&gt;0,"●",IF(L16-N16=0,"△"))))</f>
        <v/>
      </c>
      <c r="M15" s="243"/>
      <c r="N15" s="244"/>
      <c r="O15" s="245"/>
      <c r="P15" s="246"/>
      <c r="Q15" s="247"/>
      <c r="R15" s="242" t="str">
        <f>IF(ISTEXT(R16),"",IF(R16-T16&gt;0,"○",IF(T16-R16&gt;0,"●",IF(R16-T16=0,"△"))))</f>
        <v/>
      </c>
      <c r="S15" s="243"/>
      <c r="T15" s="244"/>
      <c r="U15" s="242" t="str">
        <f>IF(ISTEXT(U16),"",IF(U16-W16&gt;0,"○",IF(W16-U16&gt;0,"●",IF(U16-W16=0,"△"))))</f>
        <v/>
      </c>
      <c r="V15" s="243"/>
      <c r="W15" s="244"/>
      <c r="X15" s="234">
        <f>COUNT(C16:W16)/2</f>
        <v>0</v>
      </c>
      <c r="Y15" s="229">
        <f t="shared" ref="Y15" si="3">6-X15</f>
        <v>6</v>
      </c>
      <c r="Z15" s="229" t="str">
        <f>IF(X15=0,"",COUNTIF(C15:W15,"○"))</f>
        <v/>
      </c>
      <c r="AA15" s="229" t="str">
        <f>IF(X15=0,"",COUNTIF(C15:W15,"●"))</f>
        <v/>
      </c>
      <c r="AB15" s="238" t="str">
        <f>IF(X15=0,"",COUNTIF(C15:W15,"△"))</f>
        <v/>
      </c>
      <c r="AC15" s="229" t="str">
        <f>IF(X15=0,"",Z15*3+AB15*1)</f>
        <v/>
      </c>
      <c r="AD15" s="229" t="str">
        <f>IF(X15=0,"",SUM(C16,F16,I16,L16,O16,R16,U16,,))</f>
        <v/>
      </c>
      <c r="AE15" s="229" t="str">
        <f>IF(X15=0,"",SUM(E16,H16,K16,N16,Q16,T16,W16,,))</f>
        <v/>
      </c>
      <c r="AF15" s="236" t="str">
        <f>IF(X15=0,"",AD15-AE15)</f>
        <v/>
      </c>
      <c r="AG15" s="232" t="str">
        <f>IF(X15=0,"",AC15+1/10000*AF15)</f>
        <v/>
      </c>
      <c r="AH15" s="227" t="str">
        <f>IF(X15=0,"",RANK(AG15,$AG$5:$AG$20,0))</f>
        <v/>
      </c>
    </row>
    <row r="16" spans="1:38" ht="22.5" customHeight="1">
      <c r="A16" s="316"/>
      <c r="B16" s="318"/>
      <c r="C16" s="14" t="str">
        <f>IF(ISBLANK(Cブロック進行表!$E7),"",Cブロック進行表!$E7)</f>
        <v/>
      </c>
      <c r="D16" s="12" t="s">
        <v>26</v>
      </c>
      <c r="E16" s="13" t="str">
        <f>IF(ISBLANK(Cブロック進行表!$C7),"",Cブロック進行表!$C7)</f>
        <v/>
      </c>
      <c r="F16" s="14" t="str">
        <f>IF(ISBLANK(Cブロック進行表!$E12),"",Cブロック進行表!$E12)</f>
        <v/>
      </c>
      <c r="G16" s="12" t="s">
        <v>26</v>
      </c>
      <c r="H16" s="13" t="str">
        <f>IF(ISBLANK(Cブロック進行表!$C12),"",Cブロック進行表!$C12)</f>
        <v/>
      </c>
      <c r="I16" s="14" t="str">
        <f>IF(ISBLANK(Cブロック進行表!$E16),"",Cブロック進行表!$E16)</f>
        <v/>
      </c>
      <c r="J16" s="12" t="s">
        <v>26</v>
      </c>
      <c r="K16" s="13" t="str">
        <f>IF(ISBLANK(Cブロック進行表!$C16),"",Cブロック進行表!$C16)</f>
        <v/>
      </c>
      <c r="L16" s="14" t="str">
        <f>IF(ISBLANK(Cブロック進行表!$E19),"",Cブロック進行表!$E19)</f>
        <v/>
      </c>
      <c r="M16" s="12" t="s">
        <v>26</v>
      </c>
      <c r="N16" s="13" t="str">
        <f>IF(ISBLANK(Cブロック進行表!$C19),"",Cブロック進行表!$C19)</f>
        <v/>
      </c>
      <c r="O16" s="125"/>
      <c r="P16" s="126"/>
      <c r="Q16" s="127"/>
      <c r="R16" s="14" t="str">
        <f>IF(ISBLANK(Cブロック進行表!$C22),"",Cブロック進行表!$C22)</f>
        <v/>
      </c>
      <c r="S16" s="12" t="s">
        <v>26</v>
      </c>
      <c r="T16" s="13" t="str">
        <f>IF(ISBLANK(Cブロック進行表!$E22),"",Cブロック進行表!$E22)</f>
        <v/>
      </c>
      <c r="U16" s="14" t="str">
        <f>IF(ISBLANK(Cブロック進行表!$C23),"",Cブロック進行表!$C23)</f>
        <v/>
      </c>
      <c r="V16" s="12" t="s">
        <v>26</v>
      </c>
      <c r="W16" s="13" t="str">
        <f>IF(ISBLANK(Cブロック進行表!$E23),"",Cブロック進行表!$E23)</f>
        <v/>
      </c>
      <c r="X16" s="235"/>
      <c r="Y16" s="230"/>
      <c r="Z16" s="230"/>
      <c r="AA16" s="230"/>
      <c r="AB16" s="239"/>
      <c r="AC16" s="230"/>
      <c r="AD16" s="231"/>
      <c r="AE16" s="231"/>
      <c r="AF16" s="237"/>
      <c r="AG16" s="233"/>
      <c r="AH16" s="228"/>
    </row>
    <row r="17" spans="1:34" ht="22.5" customHeight="1">
      <c r="A17" s="315">
        <v>6</v>
      </c>
      <c r="B17" s="317" t="str">
        <f>'2022年U8後期参加チームリスト'!D23</f>
        <v xml:space="preserve">千歳台 </v>
      </c>
      <c r="C17" s="242" t="str">
        <f>IF(ISTEXT(C18),"",IF(C18-E18&gt;0,"○",IF(E18-C18&gt;0,"●",IF(C18-E18=0,"△"))))</f>
        <v/>
      </c>
      <c r="D17" s="243"/>
      <c r="E17" s="244"/>
      <c r="F17" s="242" t="str">
        <f>IF(ISTEXT(F18),"",IF(F18-H18&gt;0,"○",IF(H18-F18&gt;0,"●",IF(F18-H18=0,"△"))))</f>
        <v/>
      </c>
      <c r="G17" s="243"/>
      <c r="H17" s="244"/>
      <c r="I17" s="242" t="str">
        <f>IF(ISTEXT(I18),"",IF(I18-K18&gt;0,"○",IF(K18-I18&gt;0,"●",IF(I18-K18=0,"△"))))</f>
        <v/>
      </c>
      <c r="J17" s="243"/>
      <c r="K17" s="244"/>
      <c r="L17" s="242" t="str">
        <f>IF(ISTEXT(L18),"",IF(L18-N18&gt;0,"○",IF(N18-L18&gt;0,"●",IF(L18-N18=0,"△"))))</f>
        <v/>
      </c>
      <c r="M17" s="243"/>
      <c r="N17" s="244"/>
      <c r="O17" s="242" t="str">
        <f>IF(ISTEXT(O18),"",IF(O18-Q18&gt;0,"○",IF(Q18-O18&gt;0,"●",IF(O18-Q18=0,"△"))))</f>
        <v/>
      </c>
      <c r="P17" s="243"/>
      <c r="Q17" s="244"/>
      <c r="R17" s="245"/>
      <c r="S17" s="246"/>
      <c r="T17" s="247"/>
      <c r="U17" s="242" t="str">
        <f>IF(ISTEXT(U18),"",IF(U18-W18&gt;0,"○",IF(W18-U18&gt;0,"●",IF(U18-W18=0,"△"))))</f>
        <v/>
      </c>
      <c r="V17" s="243"/>
      <c r="W17" s="244"/>
      <c r="X17" s="234">
        <f>COUNT(C18:W18)/2</f>
        <v>0</v>
      </c>
      <c r="Y17" s="229">
        <f t="shared" ref="Y17" si="4">6-X17</f>
        <v>6</v>
      </c>
      <c r="Z17" s="229" t="str">
        <f>IF(X17=0,"",COUNTIF(C17:W17,"○"))</f>
        <v/>
      </c>
      <c r="AA17" s="229" t="str">
        <f>IF(X17=0,"",COUNTIF(C17:W17,"●"))</f>
        <v/>
      </c>
      <c r="AB17" s="238" t="str">
        <f>IF(X17=0,"",COUNTIF(C17:W17,"△"))</f>
        <v/>
      </c>
      <c r="AC17" s="229" t="str">
        <f>IF(X17=0,"",Z17*3+AB17*1)</f>
        <v/>
      </c>
      <c r="AD17" s="229" t="str">
        <f>IF(X17=0,"",SUM(C18,F18,I18,L18,O18,R18,U18,,))</f>
        <v/>
      </c>
      <c r="AE17" s="229" t="str">
        <f>IF(X17=0,"",SUM(E18,H18,K18,N18,Q18,T18,W18,,))</f>
        <v/>
      </c>
      <c r="AF17" s="236" t="str">
        <f>IF(X17=0,"",AD17-AE17)</f>
        <v/>
      </c>
      <c r="AG17" s="232" t="str">
        <f>IF(X17=0,"",AC17+1/10000*AF17)</f>
        <v/>
      </c>
      <c r="AH17" s="227" t="str">
        <f>IF(X17=0,"",RANK(AG17,$AG$5:$AG$20,0))</f>
        <v/>
      </c>
    </row>
    <row r="18" spans="1:34" ht="22.5" customHeight="1">
      <c r="A18" s="316"/>
      <c r="B18" s="318"/>
      <c r="C18" s="14" t="str">
        <f>IF(ISBLANK(Cブロック進行表!$E8),"",Cブロック進行表!$E8)</f>
        <v/>
      </c>
      <c r="D18" s="12" t="s">
        <v>26</v>
      </c>
      <c r="E18" s="13" t="str">
        <f>IF(ISBLANK(Cブロック進行表!$C8),"",Cブロック進行表!$C8)</f>
        <v/>
      </c>
      <c r="F18" s="14" t="str">
        <f>IF(ISBLANK(Cブロック進行表!$E13),"",Cブロック進行表!$E13)</f>
        <v/>
      </c>
      <c r="G18" s="12" t="s">
        <v>26</v>
      </c>
      <c r="H18" s="13" t="str">
        <f>IF(ISBLANK(Cブロック進行表!$C13),"",Cブロック進行表!$C13)</f>
        <v/>
      </c>
      <c r="I18" s="14" t="str">
        <f>IF(ISBLANK(Cブロック進行表!$E17),"",Cブロック進行表!$E17)</f>
        <v/>
      </c>
      <c r="J18" s="12" t="s">
        <v>26</v>
      </c>
      <c r="K18" s="13" t="str">
        <f>IF(ISBLANK(Cブロック進行表!$C17),"",Cブロック進行表!$C17)</f>
        <v/>
      </c>
      <c r="L18" s="14" t="str">
        <f>IF(ISBLANK(Cブロック進行表!$E20),"",Cブロック進行表!$E20)</f>
        <v/>
      </c>
      <c r="M18" s="12" t="s">
        <v>26</v>
      </c>
      <c r="N18" s="13" t="str">
        <f>IF(ISBLANK(Cブロック進行表!$C20),"",Cブロック進行表!$C20)</f>
        <v/>
      </c>
      <c r="O18" s="14" t="str">
        <f>IF(ISBLANK(Cブロック進行表!$E22),"",Cブロック進行表!$E22)</f>
        <v/>
      </c>
      <c r="P18" s="12" t="s">
        <v>26</v>
      </c>
      <c r="Q18" s="13" t="str">
        <f>IF(ISBLANK(Cブロック進行表!$C22),"",Cブロック進行表!$C22)</f>
        <v/>
      </c>
      <c r="R18" s="125"/>
      <c r="S18" s="126"/>
      <c r="T18" s="127"/>
      <c r="U18" s="14" t="str">
        <f>IF(ISBLANK(Cブロック進行表!$C24),"",Cブロック進行表!$C24)</f>
        <v/>
      </c>
      <c r="V18" s="12" t="s">
        <v>26</v>
      </c>
      <c r="W18" s="13" t="str">
        <f>IF(ISBLANK(Cブロック進行表!$E24),"",Cブロック進行表!$E24)</f>
        <v/>
      </c>
      <c r="X18" s="235"/>
      <c r="Y18" s="230"/>
      <c r="Z18" s="230"/>
      <c r="AA18" s="230"/>
      <c r="AB18" s="239"/>
      <c r="AC18" s="230"/>
      <c r="AD18" s="231"/>
      <c r="AE18" s="231"/>
      <c r="AF18" s="237"/>
      <c r="AG18" s="233"/>
      <c r="AH18" s="228"/>
    </row>
    <row r="19" spans="1:34" ht="22.5" customHeight="1">
      <c r="A19" s="315">
        <v>7</v>
      </c>
      <c r="B19" s="317" t="str">
        <f>'2022年U8後期参加チームリスト'!D24</f>
        <v>烏山 B</v>
      </c>
      <c r="C19" s="242" t="str">
        <f>IF(ISTEXT(C20),"",IF(C20-E20&gt;0,"○",IF(E20-C20&gt;0,"●",IF(C20-E20=0,"△"))))</f>
        <v/>
      </c>
      <c r="D19" s="243"/>
      <c r="E19" s="244"/>
      <c r="F19" s="242" t="str">
        <f>IF(ISTEXT(F20),"",IF(F20-H20&gt;0,"○",IF(H20-F20&gt;0,"●",IF(F20-H20=0,"△"))))</f>
        <v/>
      </c>
      <c r="G19" s="243"/>
      <c r="H19" s="244"/>
      <c r="I19" s="242" t="str">
        <f>IF(ISTEXT(I20),"",IF(I20-K20&gt;0,"○",IF(K20-I20&gt;0,"●",IF(I20-K20=0,"△"))))</f>
        <v/>
      </c>
      <c r="J19" s="243"/>
      <c r="K19" s="244"/>
      <c r="L19" s="242" t="str">
        <f>IF(ISTEXT(L20),"",IF(L20-N20&gt;0,"○",IF(N20-L20&gt;0,"●",IF(L20-N20=0,"△"))))</f>
        <v/>
      </c>
      <c r="M19" s="243"/>
      <c r="N19" s="244"/>
      <c r="O19" s="242" t="str">
        <f>IF(ISTEXT(O20),"",IF(O20-Q20&gt;0,"○",IF(Q20-O20&gt;0,"●",IF(O20-Q20=0,"△"))))</f>
        <v/>
      </c>
      <c r="P19" s="243"/>
      <c r="Q19" s="244"/>
      <c r="R19" s="242" t="str">
        <f>IF(ISTEXT(R20),"",IF(R20-T20&gt;0,"○",IF(T20-R20&gt;0,"●",IF(R20-T20=0,"△"))))</f>
        <v/>
      </c>
      <c r="S19" s="243"/>
      <c r="T19" s="244"/>
      <c r="U19" s="245"/>
      <c r="V19" s="246"/>
      <c r="W19" s="247"/>
      <c r="X19" s="234">
        <f>COUNT(C20:W20)/2</f>
        <v>0</v>
      </c>
      <c r="Y19" s="229">
        <f t="shared" ref="Y19" si="5">6-X19</f>
        <v>6</v>
      </c>
      <c r="Z19" s="229" t="str">
        <f>IF(X19=0,"",COUNTIF(C19:W19,"○"))</f>
        <v/>
      </c>
      <c r="AA19" s="229" t="str">
        <f>IF(X19=0,"",COUNTIF(C19:W19,"●"))</f>
        <v/>
      </c>
      <c r="AB19" s="238" t="str">
        <f>IF(X19=0,"",COUNTIF(C19:W19,"△"))</f>
        <v/>
      </c>
      <c r="AC19" s="229" t="str">
        <f>IF(X19=0,"",Z19*3+AB19*1)</f>
        <v/>
      </c>
      <c r="AD19" s="229" t="str">
        <f>IF(X19=0,"",SUM(C20,F20,I20,L20,O20,R20,U20,,))</f>
        <v/>
      </c>
      <c r="AE19" s="229" t="str">
        <f>IF(X19=0,"",SUM(E20,H20,K20,N20,Q20,T20,W20,,))</f>
        <v/>
      </c>
      <c r="AF19" s="236" t="str">
        <f>IF(X19=0,"",AD19-AE19)</f>
        <v/>
      </c>
      <c r="AG19" s="232" t="str">
        <f>IF(X19=0,"",AC19+1/10000*AF19)</f>
        <v/>
      </c>
      <c r="AH19" s="227" t="str">
        <f>IF(X19=0,"",RANK(AG19,$AG$5:$AG$20,0))</f>
        <v/>
      </c>
    </row>
    <row r="20" spans="1:34" ht="22.5" customHeight="1">
      <c r="A20" s="316"/>
      <c r="B20" s="318"/>
      <c r="C20" s="14" t="str">
        <f>IF(ISBLANK(Cブロック進行表!$E9),"",Cブロック進行表!$E9)</f>
        <v/>
      </c>
      <c r="D20" s="12" t="s">
        <v>26</v>
      </c>
      <c r="E20" s="13" t="str">
        <f>IF(ISBLANK(Cブロック進行表!$C9),"",Cブロック進行表!$C9)</f>
        <v/>
      </c>
      <c r="F20" s="14" t="str">
        <f>IF(ISBLANK(Cブロック進行表!$E14),"",Cブロック進行表!$E14)</f>
        <v/>
      </c>
      <c r="G20" s="12" t="s">
        <v>26</v>
      </c>
      <c r="H20" s="13" t="str">
        <f>IF(ISBLANK(Cブロック進行表!$C14),"",Cブロック進行表!$C14)</f>
        <v/>
      </c>
      <c r="I20" s="14" t="str">
        <f>IF(ISBLANK(Cブロック進行表!$E18),"",Cブロック進行表!$E18)</f>
        <v/>
      </c>
      <c r="J20" s="12" t="s">
        <v>26</v>
      </c>
      <c r="K20" s="13" t="str">
        <f>IF(ISBLANK(Cブロック進行表!$C18),"",Cブロック進行表!$C18)</f>
        <v/>
      </c>
      <c r="L20" s="14" t="str">
        <f>IF(ISBLANK(Cブロック進行表!$E21),"",Cブロック進行表!$E21)</f>
        <v/>
      </c>
      <c r="M20" s="12" t="s">
        <v>26</v>
      </c>
      <c r="N20" s="13" t="str">
        <f>IF(ISBLANK(Cブロック進行表!$C21),"",Cブロック進行表!$C21)</f>
        <v/>
      </c>
      <c r="O20" s="14" t="str">
        <f>IF(ISBLANK(Cブロック進行表!$E23),"",Cブロック進行表!$E23)</f>
        <v/>
      </c>
      <c r="P20" s="12" t="s">
        <v>26</v>
      </c>
      <c r="Q20" s="13" t="str">
        <f>IF(ISBLANK(Cブロック進行表!$C23),"",Cブロック進行表!$C23)</f>
        <v/>
      </c>
      <c r="R20" s="14" t="str">
        <f>IF(ISBLANK(Cブロック進行表!$E24),"",Cブロック進行表!$E24)</f>
        <v/>
      </c>
      <c r="S20" s="12" t="s">
        <v>26</v>
      </c>
      <c r="T20" s="13" t="str">
        <f>IF(ISBLANK(Cブロック進行表!$C24),"",Cブロック進行表!$C24)</f>
        <v/>
      </c>
      <c r="U20" s="125"/>
      <c r="V20" s="126"/>
      <c r="W20" s="127"/>
      <c r="X20" s="235"/>
      <c r="Y20" s="230"/>
      <c r="Z20" s="230"/>
      <c r="AA20" s="230"/>
      <c r="AB20" s="239"/>
      <c r="AC20" s="230"/>
      <c r="AD20" s="231"/>
      <c r="AE20" s="231"/>
      <c r="AF20" s="237"/>
      <c r="AG20" s="233"/>
      <c r="AH20" s="228"/>
    </row>
    <row r="21" spans="1:34" ht="18" customHeight="1">
      <c r="B21" s="1"/>
      <c r="C21" s="2"/>
      <c r="D21" s="3"/>
      <c r="E21" s="2"/>
      <c r="F21" s="2"/>
      <c r="G21" s="3"/>
      <c r="H21" s="2"/>
      <c r="I21" s="2"/>
      <c r="J21" s="3"/>
      <c r="K21" s="2"/>
      <c r="L21" s="2"/>
      <c r="N21" s="2"/>
      <c r="O21" s="2"/>
      <c r="Q21" s="2"/>
      <c r="R21" s="2"/>
      <c r="T21" s="2"/>
      <c r="U21" s="2"/>
      <c r="W21" s="2"/>
      <c r="AH21" s="4"/>
    </row>
  </sheetData>
  <sheetProtection sheet="1" objects="1" scenarios="1" formatCells="0" selectLockedCells="1"/>
  <mergeCells count="159">
    <mergeCell ref="AH19:AH20"/>
    <mergeCell ref="AB19:AB20"/>
    <mergeCell ref="AC19:AC20"/>
    <mergeCell ref="AD19:AD20"/>
    <mergeCell ref="AE19:AE20"/>
    <mergeCell ref="AF19:AF20"/>
    <mergeCell ref="AG19:AG20"/>
    <mergeCell ref="R19:T19"/>
    <mergeCell ref="U19:W19"/>
    <mergeCell ref="X19:X20"/>
    <mergeCell ref="Y19:Y20"/>
    <mergeCell ref="Z19:Z20"/>
    <mergeCell ref="AA19:AA20"/>
    <mergeCell ref="A19:A20"/>
    <mergeCell ref="B19:B20"/>
    <mergeCell ref="C19:E19"/>
    <mergeCell ref="F19:H19"/>
    <mergeCell ref="I19:K19"/>
    <mergeCell ref="L19:N19"/>
    <mergeCell ref="O19:Q19"/>
    <mergeCell ref="Z17:Z18"/>
    <mergeCell ref="AA17:AA18"/>
    <mergeCell ref="L17:N17"/>
    <mergeCell ref="O17:Q17"/>
    <mergeCell ref="R17:T17"/>
    <mergeCell ref="U17:W17"/>
    <mergeCell ref="X17:X18"/>
    <mergeCell ref="Y17:Y18"/>
    <mergeCell ref="AD15:AD16"/>
    <mergeCell ref="AE15:AE16"/>
    <mergeCell ref="AF15:AF16"/>
    <mergeCell ref="AG15:AG16"/>
    <mergeCell ref="AH15:AH16"/>
    <mergeCell ref="A17:A18"/>
    <mergeCell ref="B17:B18"/>
    <mergeCell ref="C17:E17"/>
    <mergeCell ref="F17:H17"/>
    <mergeCell ref="I17:K17"/>
    <mergeCell ref="X15:X16"/>
    <mergeCell ref="Y15:Y16"/>
    <mergeCell ref="Z15:Z16"/>
    <mergeCell ref="AA15:AA16"/>
    <mergeCell ref="AB15:AB16"/>
    <mergeCell ref="AC15:AC16"/>
    <mergeCell ref="AF17:AF18"/>
    <mergeCell ref="AG17:AG18"/>
    <mergeCell ref="AH17:AH18"/>
    <mergeCell ref="AB17:AB18"/>
    <mergeCell ref="AC17:AC18"/>
    <mergeCell ref="AD17:AD18"/>
    <mergeCell ref="AE17:AE18"/>
    <mergeCell ref="A15:A16"/>
    <mergeCell ref="B15:B16"/>
    <mergeCell ref="C15:E15"/>
    <mergeCell ref="F15:H15"/>
    <mergeCell ref="I15:K15"/>
    <mergeCell ref="L15:N15"/>
    <mergeCell ref="O15:Q15"/>
    <mergeCell ref="R15:T15"/>
    <mergeCell ref="U15:W15"/>
    <mergeCell ref="AD11:AD12"/>
    <mergeCell ref="AE11:AE12"/>
    <mergeCell ref="L11:N11"/>
    <mergeCell ref="O11:Q11"/>
    <mergeCell ref="R11:T11"/>
    <mergeCell ref="U11:W11"/>
    <mergeCell ref="X11:X12"/>
    <mergeCell ref="Y11:Y12"/>
    <mergeCell ref="AH13:AH14"/>
    <mergeCell ref="AB13:AB14"/>
    <mergeCell ref="AC13:AC14"/>
    <mergeCell ref="AD13:AD14"/>
    <mergeCell ref="AE13:AE14"/>
    <mergeCell ref="AF13:AF14"/>
    <mergeCell ref="AG13:AG14"/>
    <mergeCell ref="R13:T13"/>
    <mergeCell ref="U13:W13"/>
    <mergeCell ref="X13:X14"/>
    <mergeCell ref="Y13:Y14"/>
    <mergeCell ref="Z13:Z14"/>
    <mergeCell ref="AA13:AA14"/>
    <mergeCell ref="A13:A14"/>
    <mergeCell ref="B13:B14"/>
    <mergeCell ref="C13:E13"/>
    <mergeCell ref="F13:H13"/>
    <mergeCell ref="I13:K13"/>
    <mergeCell ref="L13:N13"/>
    <mergeCell ref="O13:Q13"/>
    <mergeCell ref="Z11:Z12"/>
    <mergeCell ref="AA11:AA12"/>
    <mergeCell ref="Y7:Y8"/>
    <mergeCell ref="Z7:Z8"/>
    <mergeCell ref="AA7:AA8"/>
    <mergeCell ref="AD9:AD10"/>
    <mergeCell ref="AE9:AE10"/>
    <mergeCell ref="AF9:AF10"/>
    <mergeCell ref="AG9:AG10"/>
    <mergeCell ref="AH9:AH10"/>
    <mergeCell ref="A11:A12"/>
    <mergeCell ref="B11:B12"/>
    <mergeCell ref="C11:E11"/>
    <mergeCell ref="F11:H11"/>
    <mergeCell ref="I11:K11"/>
    <mergeCell ref="X9:X10"/>
    <mergeCell ref="Y9:Y10"/>
    <mergeCell ref="Z9:Z10"/>
    <mergeCell ref="AA9:AA10"/>
    <mergeCell ref="AB9:AB10"/>
    <mergeCell ref="AC9:AC10"/>
    <mergeCell ref="AF11:AF12"/>
    <mergeCell ref="AG11:AG12"/>
    <mergeCell ref="AH11:AH12"/>
    <mergeCell ref="AB11:AB12"/>
    <mergeCell ref="AC11:AC12"/>
    <mergeCell ref="A9:A10"/>
    <mergeCell ref="B9:B10"/>
    <mergeCell ref="C9:E9"/>
    <mergeCell ref="F9:H9"/>
    <mergeCell ref="I9:K9"/>
    <mergeCell ref="L9:N9"/>
    <mergeCell ref="O9:Q9"/>
    <mergeCell ref="R9:T9"/>
    <mergeCell ref="U9:W9"/>
    <mergeCell ref="AG5:AG6"/>
    <mergeCell ref="AH5:AH6"/>
    <mergeCell ref="A7:A8"/>
    <mergeCell ref="B7:B8"/>
    <mergeCell ref="F7:H7"/>
    <mergeCell ref="I7:K7"/>
    <mergeCell ref="L7:N7"/>
    <mergeCell ref="O7:Q7"/>
    <mergeCell ref="Y5:Y6"/>
    <mergeCell ref="Z5:Z6"/>
    <mergeCell ref="AA5:AA6"/>
    <mergeCell ref="AB5:AB6"/>
    <mergeCell ref="AC5:AC6"/>
    <mergeCell ref="AD5:AD6"/>
    <mergeCell ref="AH7:AH8"/>
    <mergeCell ref="AB7:AB8"/>
    <mergeCell ref="AC7:AC8"/>
    <mergeCell ref="AD7:AD8"/>
    <mergeCell ref="AE7:AE8"/>
    <mergeCell ref="AF7:AF8"/>
    <mergeCell ref="AG7:AG8"/>
    <mergeCell ref="R7:T7"/>
    <mergeCell ref="U7:W7"/>
    <mergeCell ref="X7:X8"/>
    <mergeCell ref="AC4:AF4"/>
    <mergeCell ref="A5:B6"/>
    <mergeCell ref="C5:E6"/>
    <mergeCell ref="F5:H6"/>
    <mergeCell ref="I5:K6"/>
    <mergeCell ref="L5:N6"/>
    <mergeCell ref="O5:Q6"/>
    <mergeCell ref="R5:T6"/>
    <mergeCell ref="U5:W6"/>
    <mergeCell ref="X5:X6"/>
    <mergeCell ref="AE5:AE6"/>
    <mergeCell ref="AF5:AF6"/>
  </mergeCells>
  <phoneticPr fontId="2"/>
  <pageMargins left="0.75" right="0.44" top="0.63" bottom="0.15748031496062992" header="0" footer="0"/>
  <pageSetup paperSize="9" scale="77"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J1011"/>
  <sheetViews>
    <sheetView showGridLines="0" zoomScaleNormal="100" workbookViewId="0">
      <pane xSplit="1" ySplit="3" topLeftCell="B4" activePane="bottomRight" state="frozen"/>
      <selection sqref="A1:XFD1048576"/>
      <selection pane="topRight" sqref="A1:XFD1048576"/>
      <selection pane="bottomLeft" sqref="A1:XFD1048576"/>
      <selection pane="bottomRight" activeCell="E4" sqref="E4:F18"/>
    </sheetView>
  </sheetViews>
  <sheetFormatPr defaultColWidth="14.44140625" defaultRowHeight="15" customHeight="1"/>
  <cols>
    <col min="1" max="1" width="6.5546875" style="21" customWidth="1"/>
    <col min="2" max="2" width="23" style="21" customWidth="1"/>
    <col min="3" max="3" width="5.5546875" style="21" customWidth="1"/>
    <col min="4" max="4" width="23" style="21" customWidth="1"/>
    <col min="5" max="5" width="5.5546875" style="21" customWidth="1"/>
    <col min="6" max="6" width="14.6640625" style="21" customWidth="1"/>
    <col min="7" max="7" width="3.44140625" style="21" customWidth="1"/>
    <col min="8" max="8" width="20" style="21" customWidth="1"/>
    <col min="9" max="9" width="15.109375" style="21" customWidth="1"/>
    <col min="10" max="10" width="33.44140625" style="21" bestFit="1" customWidth="1"/>
    <col min="11" max="26" width="8.6640625" style="21" customWidth="1"/>
    <col min="27" max="16384" width="14.44140625" style="21"/>
  </cols>
  <sheetData>
    <row r="1" spans="1:10" ht="18.75" customHeight="1">
      <c r="A1" s="74" t="s">
        <v>105</v>
      </c>
      <c r="B1" s="144" t="s">
        <v>13</v>
      </c>
      <c r="C1" s="15" t="str">
        <f>IF(SUM(C4:C18)=0,"",COUNT(C4:C18))</f>
        <v/>
      </c>
      <c r="D1" s="34" t="s">
        <v>37</v>
      </c>
      <c r="E1" s="36"/>
      <c r="F1" s="37"/>
      <c r="G1" s="23"/>
      <c r="H1" s="23"/>
      <c r="I1" s="11"/>
    </row>
    <row r="2" spans="1:10" ht="18.75" customHeight="1">
      <c r="A2" s="75" t="s">
        <v>242</v>
      </c>
      <c r="B2" s="144" t="s">
        <v>27</v>
      </c>
      <c r="C2" s="16" t="str">
        <f>IF(SUM(C4:C18)=0,"",21-C1)</f>
        <v/>
      </c>
      <c r="D2" s="129" t="s">
        <v>38</v>
      </c>
      <c r="E2" s="35"/>
      <c r="F2" s="35"/>
      <c r="G2" s="23"/>
      <c r="H2" s="23"/>
      <c r="I2" s="11"/>
    </row>
    <row r="3" spans="1:10" ht="18.75" customHeight="1">
      <c r="A3" s="144"/>
      <c r="B3" s="153" t="s">
        <v>29</v>
      </c>
      <c r="C3" s="154" t="s">
        <v>15</v>
      </c>
      <c r="D3" s="153" t="s">
        <v>29</v>
      </c>
      <c r="E3" s="154" t="s">
        <v>15</v>
      </c>
      <c r="F3" s="144" t="s">
        <v>36</v>
      </c>
      <c r="G3" s="144" t="s">
        <v>30</v>
      </c>
      <c r="H3" s="144" t="s">
        <v>31</v>
      </c>
      <c r="I3" s="144" t="s">
        <v>32</v>
      </c>
      <c r="J3" s="155" t="s">
        <v>40</v>
      </c>
    </row>
    <row r="4" spans="1:10" ht="14.1" customHeight="1">
      <c r="A4" s="144">
        <v>1</v>
      </c>
      <c r="B4" s="63" t="str">
        <f>'2022年U8後期参加チームリスト'!$D$25</f>
        <v xml:space="preserve">テキサス </v>
      </c>
      <c r="C4" s="27"/>
      <c r="D4" s="63" t="str">
        <f>'2022年U8後期参加チームリスト'!D26</f>
        <v>城山 B</v>
      </c>
      <c r="E4" s="27"/>
      <c r="F4" s="28"/>
      <c r="G4" s="24" t="str">
        <f>IF(F4=0,"",F4)</f>
        <v/>
      </c>
      <c r="H4" s="29"/>
      <c r="I4" s="29"/>
      <c r="J4" s="76" t="s">
        <v>243</v>
      </c>
    </row>
    <row r="5" spans="1:10" ht="14.1" customHeight="1">
      <c r="A5" s="144">
        <v>2</v>
      </c>
      <c r="B5" s="63" t="str">
        <f>'2022年U8後期参加チームリスト'!$D$25</f>
        <v xml:space="preserve">テキサス </v>
      </c>
      <c r="C5" s="27"/>
      <c r="D5" s="63" t="str">
        <f>'2022年U8後期参加チームリスト'!D27</f>
        <v xml:space="preserve">山野 </v>
      </c>
      <c r="E5" s="27"/>
      <c r="F5" s="28"/>
      <c r="G5" s="24" t="str">
        <f t="shared" ref="G5:G18" si="0">IF(F5=0,"",F5)</f>
        <v/>
      </c>
      <c r="H5" s="29"/>
      <c r="I5" s="29"/>
      <c r="J5" s="38">
        <f>COUNTIFS($F$4:$F$18,"&gt;=2022/10/1",$F$4:$F$18,"&lt;=2022/10/31")</f>
        <v>0</v>
      </c>
    </row>
    <row r="6" spans="1:10" ht="14.1" customHeight="1">
      <c r="A6" s="144">
        <v>3</v>
      </c>
      <c r="B6" s="63" t="str">
        <f>'2022年U8後期参加チームリスト'!$D$25</f>
        <v xml:space="preserve">テキサス </v>
      </c>
      <c r="C6" s="27"/>
      <c r="D6" s="63" t="str">
        <f>'2022年U8後期参加チームリスト'!D28</f>
        <v xml:space="preserve">チャンプ </v>
      </c>
      <c r="E6" s="27"/>
      <c r="F6" s="28"/>
      <c r="G6" s="24" t="str">
        <f t="shared" si="0"/>
        <v/>
      </c>
      <c r="H6" s="29"/>
      <c r="I6" s="29"/>
      <c r="J6" s="76" t="s">
        <v>245</v>
      </c>
    </row>
    <row r="7" spans="1:10" ht="14.1" customHeight="1">
      <c r="A7" s="144">
        <v>4</v>
      </c>
      <c r="B7" s="63" t="str">
        <f>'2022年U8後期参加チームリスト'!$D$25</f>
        <v xml:space="preserve">テキサス </v>
      </c>
      <c r="C7" s="27"/>
      <c r="D7" s="63" t="str">
        <f>'2022年U8後期参加チームリスト'!D29</f>
        <v xml:space="preserve">八幡山 </v>
      </c>
      <c r="E7" s="27"/>
      <c r="F7" s="28"/>
      <c r="G7" s="24" t="str">
        <f t="shared" si="0"/>
        <v/>
      </c>
      <c r="H7" s="29"/>
      <c r="I7" s="29"/>
      <c r="J7" s="38">
        <f>COUNTIFS($F$4:$F$18,"&gt;=2022/11/1",$F$4:$F$18,"&lt;=2022/11/30")</f>
        <v>0</v>
      </c>
    </row>
    <row r="8" spans="1:10" ht="14.1" customHeight="1">
      <c r="A8" s="144">
        <v>5</v>
      </c>
      <c r="B8" s="63" t="str">
        <f>'2022年U8後期参加チームリスト'!$D$25</f>
        <v xml:space="preserve">テキサス </v>
      </c>
      <c r="C8" s="27"/>
      <c r="D8" s="63" t="str">
        <f>'2022年U8後期参加チームリスト'!D30</f>
        <v xml:space="preserve">松丘 </v>
      </c>
      <c r="E8" s="27"/>
      <c r="F8" s="28"/>
      <c r="G8" s="24" t="str">
        <f t="shared" si="0"/>
        <v/>
      </c>
      <c r="H8" s="29"/>
      <c r="I8" s="29"/>
      <c r="J8" s="76" t="s">
        <v>246</v>
      </c>
    </row>
    <row r="9" spans="1:10" ht="14.1" customHeight="1">
      <c r="A9" s="144">
        <v>6</v>
      </c>
      <c r="B9" s="63" t="str">
        <f>'2022年U8後期参加チームリスト'!$D$26</f>
        <v>城山 B</v>
      </c>
      <c r="C9" s="27"/>
      <c r="D9" s="63" t="str">
        <f>'2022年U8後期参加チームリスト'!D27</f>
        <v xml:space="preserve">山野 </v>
      </c>
      <c r="E9" s="27"/>
      <c r="F9" s="28"/>
      <c r="G9" s="24" t="str">
        <f t="shared" si="0"/>
        <v/>
      </c>
      <c r="H9" s="29"/>
      <c r="I9" s="29"/>
      <c r="J9" s="38">
        <f>COUNTIFS($F$4:$F$18,"&gt;=2022/12/1",$F$4:$F$18,"&lt;=2022/12/31")</f>
        <v>0</v>
      </c>
    </row>
    <row r="10" spans="1:10" ht="14.1" customHeight="1">
      <c r="A10" s="144">
        <v>7</v>
      </c>
      <c r="B10" s="63" t="str">
        <f>'2022年U8後期参加チームリスト'!$D$26</f>
        <v>城山 B</v>
      </c>
      <c r="C10" s="27"/>
      <c r="D10" s="63" t="str">
        <f>'2022年U8後期参加チームリスト'!D28</f>
        <v xml:space="preserve">チャンプ </v>
      </c>
      <c r="E10" s="27"/>
      <c r="F10" s="28"/>
      <c r="G10" s="24" t="str">
        <f t="shared" si="0"/>
        <v/>
      </c>
      <c r="H10" s="29"/>
      <c r="I10" s="29"/>
      <c r="J10" s="76" t="s">
        <v>248</v>
      </c>
    </row>
    <row r="11" spans="1:10" ht="14.1" customHeight="1">
      <c r="A11" s="144">
        <v>8</v>
      </c>
      <c r="B11" s="63" t="str">
        <f>'2022年U8後期参加チームリスト'!$D$26</f>
        <v>城山 B</v>
      </c>
      <c r="C11" s="27"/>
      <c r="D11" s="63" t="str">
        <f>'2022年U8後期参加チームリスト'!D29</f>
        <v xml:space="preserve">八幡山 </v>
      </c>
      <c r="E11" s="27"/>
      <c r="F11" s="28"/>
      <c r="G11" s="24" t="str">
        <f t="shared" si="0"/>
        <v/>
      </c>
      <c r="H11" s="29"/>
      <c r="I11" s="29"/>
      <c r="J11" s="38">
        <f>COUNTIFS($F$4:$F$18,"&gt;=2023/1/1",$F$4:$F$18,"&lt;=2023/1/31")</f>
        <v>0</v>
      </c>
    </row>
    <row r="12" spans="1:10" ht="14.1" customHeight="1">
      <c r="A12" s="144">
        <v>9</v>
      </c>
      <c r="B12" s="63" t="str">
        <f>'2022年U8後期参加チームリスト'!$D$26</f>
        <v>城山 B</v>
      </c>
      <c r="C12" s="27"/>
      <c r="D12" s="63" t="str">
        <f>'2022年U8後期参加チームリスト'!D30</f>
        <v xml:space="preserve">松丘 </v>
      </c>
      <c r="E12" s="27"/>
      <c r="F12" s="28"/>
      <c r="G12" s="24" t="str">
        <f t="shared" si="0"/>
        <v/>
      </c>
      <c r="H12" s="29"/>
      <c r="I12" s="29"/>
      <c r="J12" s="76" t="s">
        <v>249</v>
      </c>
    </row>
    <row r="13" spans="1:10" ht="14.1" customHeight="1">
      <c r="A13" s="144">
        <v>10</v>
      </c>
      <c r="B13" s="63" t="str">
        <f>'2022年U8後期参加チームリスト'!$D$27</f>
        <v xml:space="preserve">山野 </v>
      </c>
      <c r="C13" s="27"/>
      <c r="D13" s="63" t="str">
        <f>'2022年U8後期参加チームリスト'!D28</f>
        <v xml:space="preserve">チャンプ </v>
      </c>
      <c r="E13" s="27"/>
      <c r="F13" s="28"/>
      <c r="G13" s="24" t="str">
        <f t="shared" si="0"/>
        <v/>
      </c>
      <c r="H13" s="29"/>
      <c r="I13" s="29"/>
      <c r="J13" s="64">
        <f>COUNTIFS($F$4:$F$18,"&gt;=2023/2/1",$F$4:$F$18,"&lt;=2023/2/28")</f>
        <v>0</v>
      </c>
    </row>
    <row r="14" spans="1:10" ht="14.1" customHeight="1">
      <c r="A14" s="144">
        <v>11</v>
      </c>
      <c r="B14" s="63" t="str">
        <f>'2022年U8後期参加チームリスト'!$D$27</f>
        <v xml:space="preserve">山野 </v>
      </c>
      <c r="C14" s="27"/>
      <c r="D14" s="63" t="str">
        <f>'2022年U8後期参加チームリスト'!D29</f>
        <v xml:space="preserve">八幡山 </v>
      </c>
      <c r="E14" s="27"/>
      <c r="F14" s="28"/>
      <c r="G14" s="24" t="str">
        <f t="shared" si="0"/>
        <v/>
      </c>
      <c r="H14" s="29"/>
      <c r="I14" s="29"/>
      <c r="J14" s="156" t="s">
        <v>259</v>
      </c>
    </row>
    <row r="15" spans="1:10" ht="14.1" customHeight="1">
      <c r="A15" s="144">
        <v>12</v>
      </c>
      <c r="B15" s="63" t="str">
        <f>'2022年U8後期参加チームリスト'!$D$27</f>
        <v xml:space="preserve">山野 </v>
      </c>
      <c r="C15" s="27"/>
      <c r="D15" s="63" t="str">
        <f>'2022年U8後期参加チームリスト'!D30</f>
        <v xml:space="preserve">松丘 </v>
      </c>
      <c r="E15" s="27"/>
      <c r="F15" s="28"/>
      <c r="G15" s="24" t="str">
        <f t="shared" si="0"/>
        <v/>
      </c>
      <c r="H15" s="29"/>
      <c r="I15" s="29"/>
      <c r="J15" s="157">
        <f>COUNTIFS($F$4:$F$18,"&gt;=2022/9/1",$F$4:$F$18,"&lt;=2023/2/28")</f>
        <v>0</v>
      </c>
    </row>
    <row r="16" spans="1:10" ht="14.1" customHeight="1">
      <c r="A16" s="144">
        <v>13</v>
      </c>
      <c r="B16" s="63" t="str">
        <f>'2022年U8後期参加チームリスト'!$D$28</f>
        <v xml:space="preserve">チャンプ </v>
      </c>
      <c r="C16" s="27"/>
      <c r="D16" s="63" t="str">
        <f>'2022年U8後期参加チームリスト'!D29</f>
        <v xml:space="preserve">八幡山 </v>
      </c>
      <c r="E16" s="27"/>
      <c r="F16" s="28"/>
      <c r="G16" s="24" t="str">
        <f t="shared" si="0"/>
        <v/>
      </c>
      <c r="H16" s="29"/>
      <c r="I16" s="29"/>
    </row>
    <row r="17" spans="1:10" ht="14.1" customHeight="1">
      <c r="A17" s="144">
        <v>14</v>
      </c>
      <c r="B17" s="63" t="str">
        <f>'2022年U8後期参加チームリスト'!$D$28</f>
        <v xml:space="preserve">チャンプ </v>
      </c>
      <c r="C17" s="27"/>
      <c r="D17" s="63" t="str">
        <f>'2022年U8後期参加チームリスト'!D30</f>
        <v xml:space="preserve">松丘 </v>
      </c>
      <c r="E17" s="27"/>
      <c r="F17" s="28"/>
      <c r="G17" s="24" t="str">
        <f t="shared" si="0"/>
        <v/>
      </c>
      <c r="H17" s="29"/>
      <c r="I17" s="29"/>
    </row>
    <row r="18" spans="1:10" ht="14.1" customHeight="1">
      <c r="A18" s="144">
        <v>15</v>
      </c>
      <c r="B18" s="63" t="str">
        <f>'2022年U8後期参加チームリスト'!$D$29</f>
        <v xml:space="preserve">八幡山 </v>
      </c>
      <c r="C18" s="27"/>
      <c r="D18" s="63" t="str">
        <f>'2022年U8後期参加チームリスト'!D30</f>
        <v xml:space="preserve">松丘 </v>
      </c>
      <c r="E18" s="27"/>
      <c r="F18" s="28"/>
      <c r="G18" s="24" t="str">
        <f t="shared" si="0"/>
        <v/>
      </c>
      <c r="H18" s="29"/>
      <c r="I18" s="29"/>
    </row>
    <row r="19" spans="1:10" ht="14.1" customHeight="1">
      <c r="E19" s="21" t="s">
        <v>33</v>
      </c>
      <c r="F19" s="17">
        <v>44835</v>
      </c>
    </row>
    <row r="20" spans="1:10" ht="14.1" customHeight="1"/>
    <row r="21" spans="1:10" ht="14.1" customHeight="1">
      <c r="A21" s="33" t="s">
        <v>35</v>
      </c>
    </row>
    <row r="22" spans="1:10" ht="14.1" customHeight="1">
      <c r="A22" s="158" t="s">
        <v>28</v>
      </c>
      <c r="B22" s="158" t="s">
        <v>29</v>
      </c>
      <c r="C22" s="158" t="s">
        <v>19</v>
      </c>
      <c r="D22" s="158" t="s">
        <v>29</v>
      </c>
      <c r="E22" s="158" t="s">
        <v>19</v>
      </c>
      <c r="F22" s="144" t="s">
        <v>36</v>
      </c>
      <c r="G22" s="158" t="s">
        <v>30</v>
      </c>
      <c r="H22" s="158" t="s">
        <v>31</v>
      </c>
      <c r="I22" s="158" t="s">
        <v>32</v>
      </c>
      <c r="J22" s="159" t="s">
        <v>34</v>
      </c>
    </row>
    <row r="23" spans="1:10" ht="14.1" customHeight="1">
      <c r="A23" s="30"/>
      <c r="B23" s="30"/>
      <c r="C23" s="30"/>
      <c r="D23" s="30"/>
      <c r="E23" s="30"/>
      <c r="F23" s="31"/>
      <c r="G23" s="65"/>
      <c r="H23" s="30"/>
      <c r="I23" s="30"/>
      <c r="J23" s="30"/>
    </row>
    <row r="24" spans="1:10" ht="14.1" customHeight="1">
      <c r="A24" s="30"/>
      <c r="B24" s="32"/>
      <c r="C24" s="30"/>
      <c r="D24" s="32"/>
      <c r="E24" s="30"/>
      <c r="F24" s="31"/>
      <c r="G24" s="65"/>
      <c r="H24" s="30"/>
      <c r="I24" s="30"/>
      <c r="J24" s="30"/>
    </row>
    <row r="25" spans="1:10" ht="14.1" customHeight="1">
      <c r="A25" s="30"/>
      <c r="B25" s="32"/>
      <c r="C25" s="30"/>
      <c r="D25" s="32"/>
      <c r="E25" s="30"/>
      <c r="F25" s="31"/>
      <c r="G25" s="65"/>
      <c r="H25" s="30"/>
      <c r="I25" s="30"/>
      <c r="J25" s="30"/>
    </row>
    <row r="26" spans="1:10" ht="14.1" customHeight="1">
      <c r="A26" s="30"/>
      <c r="B26" s="30"/>
      <c r="C26" s="30"/>
      <c r="D26" s="30"/>
      <c r="E26" s="30"/>
      <c r="F26" s="31"/>
      <c r="G26" s="65"/>
      <c r="H26" s="30"/>
      <c r="I26" s="30"/>
      <c r="J26" s="30"/>
    </row>
    <row r="27" spans="1:10" ht="13.5" customHeight="1">
      <c r="A27" s="30"/>
      <c r="B27" s="30"/>
      <c r="C27" s="30"/>
      <c r="D27" s="30"/>
      <c r="E27" s="30"/>
      <c r="F27" s="31"/>
      <c r="G27" s="65"/>
      <c r="H27" s="30"/>
      <c r="I27" s="30"/>
      <c r="J27" s="30"/>
    </row>
    <row r="28" spans="1:10" ht="13.5" customHeight="1">
      <c r="A28" s="30"/>
      <c r="B28" s="30"/>
      <c r="C28" s="30"/>
      <c r="D28" s="30"/>
      <c r="E28" s="30"/>
      <c r="F28" s="31"/>
      <c r="G28" s="65"/>
      <c r="H28" s="30"/>
      <c r="I28" s="30"/>
      <c r="J28" s="30"/>
    </row>
    <row r="29" spans="1:10" ht="13.5" customHeight="1">
      <c r="A29" s="30"/>
      <c r="B29" s="30"/>
      <c r="C29" s="30"/>
      <c r="D29" s="30"/>
      <c r="E29" s="30"/>
      <c r="F29" s="31"/>
      <c r="G29" s="65"/>
      <c r="H29" s="30"/>
      <c r="I29" s="30"/>
      <c r="J29" s="30"/>
    </row>
    <row r="30" spans="1:10" ht="14.1" customHeight="1">
      <c r="A30" s="30"/>
      <c r="B30" s="30"/>
      <c r="C30" s="30"/>
      <c r="D30" s="30"/>
      <c r="E30" s="30"/>
      <c r="F30" s="31"/>
      <c r="G30" s="65"/>
      <c r="H30" s="30"/>
      <c r="I30" s="30"/>
      <c r="J30" s="30"/>
    </row>
    <row r="31" spans="1:10" ht="14.1" customHeight="1">
      <c r="A31" s="30"/>
      <c r="B31" s="30"/>
      <c r="C31" s="30"/>
      <c r="D31" s="30"/>
      <c r="E31" s="30"/>
      <c r="F31" s="31"/>
      <c r="G31" s="65"/>
      <c r="H31" s="30"/>
      <c r="I31" s="30"/>
      <c r="J31" s="30"/>
    </row>
    <row r="32" spans="1:10" ht="14.1" customHeight="1">
      <c r="A32" s="30"/>
      <c r="B32" s="30"/>
      <c r="C32" s="30"/>
      <c r="D32" s="30"/>
      <c r="E32" s="30"/>
      <c r="F32" s="31"/>
      <c r="G32" s="65"/>
      <c r="H32" s="30"/>
      <c r="I32" s="30"/>
      <c r="J32" s="30"/>
    </row>
    <row r="33" spans="1:10" ht="14.1" customHeight="1">
      <c r="A33" s="30"/>
      <c r="B33" s="32"/>
      <c r="C33" s="30"/>
      <c r="D33" s="32"/>
      <c r="E33" s="30"/>
      <c r="F33" s="31"/>
      <c r="G33" s="65"/>
      <c r="H33" s="30"/>
      <c r="I33" s="30"/>
      <c r="J33" s="30"/>
    </row>
    <row r="34" spans="1:10" ht="14.1" customHeight="1">
      <c r="A34" s="30"/>
      <c r="B34" s="32"/>
      <c r="C34" s="30"/>
      <c r="D34" s="32"/>
      <c r="E34" s="30"/>
      <c r="F34" s="31"/>
      <c r="G34" s="65"/>
      <c r="H34" s="30"/>
      <c r="I34" s="30"/>
      <c r="J34" s="30"/>
    </row>
    <row r="35" spans="1:10" ht="14.1" customHeight="1">
      <c r="A35" s="30"/>
      <c r="B35" s="30"/>
      <c r="C35" s="30"/>
      <c r="D35" s="30"/>
      <c r="E35" s="30"/>
      <c r="F35" s="31"/>
      <c r="G35" s="65"/>
      <c r="H35" s="30"/>
      <c r="I35" s="30"/>
      <c r="J35" s="30"/>
    </row>
    <row r="36" spans="1:10" ht="14.1" customHeight="1">
      <c r="A36" s="30"/>
      <c r="B36" s="30"/>
      <c r="C36" s="30"/>
      <c r="D36" s="30"/>
      <c r="E36" s="30"/>
      <c r="F36" s="31"/>
      <c r="G36" s="65"/>
      <c r="H36" s="30"/>
      <c r="I36" s="30"/>
      <c r="J36" s="30"/>
    </row>
    <row r="37" spans="1:10" ht="14.1" customHeight="1">
      <c r="A37" s="30"/>
      <c r="B37" s="30"/>
      <c r="C37" s="30"/>
      <c r="D37" s="30"/>
      <c r="E37" s="30"/>
      <c r="F37" s="31"/>
      <c r="G37" s="65"/>
      <c r="H37" s="30"/>
      <c r="I37" s="30"/>
      <c r="J37" s="30"/>
    </row>
    <row r="38" spans="1:10" ht="14.1" customHeight="1">
      <c r="A38" s="30"/>
      <c r="B38" s="30"/>
      <c r="C38" s="30"/>
      <c r="D38" s="30"/>
      <c r="E38" s="30"/>
      <c r="F38" s="31"/>
      <c r="G38" s="65"/>
      <c r="H38" s="30"/>
      <c r="I38" s="30"/>
      <c r="J38" s="30"/>
    </row>
    <row r="39" spans="1:10" ht="14.1" customHeight="1">
      <c r="A39" s="30"/>
      <c r="B39" s="30"/>
      <c r="C39" s="30"/>
      <c r="D39" s="30"/>
      <c r="E39" s="30"/>
      <c r="F39" s="31"/>
      <c r="G39" s="65"/>
      <c r="H39" s="30"/>
      <c r="I39" s="30"/>
      <c r="J39" s="30"/>
    </row>
    <row r="40" spans="1:10" ht="14.1" customHeight="1">
      <c r="A40" s="30"/>
      <c r="B40" s="30"/>
      <c r="C40" s="30"/>
      <c r="D40" s="30"/>
      <c r="E40" s="30"/>
      <c r="F40" s="31"/>
      <c r="G40" s="65"/>
      <c r="H40" s="30"/>
      <c r="I40" s="30"/>
      <c r="J40" s="30"/>
    </row>
    <row r="41" spans="1:10" ht="14.1" customHeight="1">
      <c r="A41" s="30"/>
      <c r="B41" s="30"/>
      <c r="C41" s="30"/>
      <c r="D41" s="30"/>
      <c r="E41" s="30"/>
      <c r="F41" s="31"/>
      <c r="G41" s="65"/>
      <c r="H41" s="30"/>
      <c r="I41" s="30"/>
      <c r="J41" s="30"/>
    </row>
    <row r="42" spans="1:10" ht="14.1" customHeight="1">
      <c r="A42" s="30"/>
      <c r="B42" s="30"/>
      <c r="C42" s="30"/>
      <c r="D42" s="30"/>
      <c r="E42" s="30"/>
      <c r="F42" s="31"/>
      <c r="G42" s="65"/>
      <c r="H42" s="30"/>
      <c r="I42" s="30"/>
      <c r="J42" s="30"/>
    </row>
    <row r="43" spans="1:10" ht="14.1" customHeight="1">
      <c r="A43" s="30"/>
      <c r="B43" s="30"/>
      <c r="C43" s="30"/>
      <c r="D43" s="30"/>
      <c r="E43" s="30"/>
      <c r="F43" s="31"/>
      <c r="G43" s="65"/>
      <c r="H43" s="30"/>
      <c r="I43" s="30"/>
      <c r="J43" s="30"/>
    </row>
    <row r="44" spans="1:10" ht="14.1" customHeight="1">
      <c r="A44" s="30"/>
      <c r="B44" s="30"/>
      <c r="C44" s="30"/>
      <c r="D44" s="30"/>
      <c r="E44" s="30"/>
      <c r="F44" s="31"/>
      <c r="G44" s="65"/>
      <c r="H44" s="30"/>
      <c r="I44" s="30"/>
      <c r="J44" s="30"/>
    </row>
    <row r="45" spans="1:10" ht="14.1" customHeight="1">
      <c r="A45" s="30"/>
      <c r="B45" s="30"/>
      <c r="C45" s="30"/>
      <c r="D45" s="30"/>
      <c r="E45" s="30"/>
      <c r="F45" s="31"/>
      <c r="G45" s="65"/>
      <c r="H45" s="30"/>
      <c r="I45" s="30"/>
      <c r="J45" s="30"/>
    </row>
    <row r="46" spans="1:10" ht="14.1" customHeight="1">
      <c r="A46" s="30"/>
      <c r="B46" s="30"/>
      <c r="C46" s="30"/>
      <c r="D46" s="30"/>
      <c r="E46" s="30"/>
      <c r="F46" s="31"/>
      <c r="G46" s="65"/>
      <c r="H46" s="30"/>
      <c r="I46" s="30"/>
      <c r="J46" s="30"/>
    </row>
    <row r="47" spans="1:10" ht="14.1" customHeight="1">
      <c r="A47" s="30"/>
      <c r="B47" s="30"/>
      <c r="C47" s="30"/>
      <c r="D47" s="30"/>
      <c r="E47" s="30"/>
      <c r="F47" s="31"/>
      <c r="G47" s="65"/>
      <c r="H47" s="30"/>
      <c r="I47" s="30"/>
      <c r="J47" s="30"/>
    </row>
    <row r="48" spans="1:10" ht="14.1" customHeight="1">
      <c r="A48" s="30"/>
      <c r="B48" s="30"/>
      <c r="C48" s="30"/>
      <c r="D48" s="30"/>
      <c r="E48" s="30"/>
      <c r="F48" s="31"/>
      <c r="G48" s="65"/>
      <c r="H48" s="30"/>
      <c r="I48" s="30"/>
      <c r="J48" s="30"/>
    </row>
    <row r="49" spans="1:10" ht="14.1" customHeight="1">
      <c r="A49" s="30"/>
      <c r="B49" s="30"/>
      <c r="C49" s="30"/>
      <c r="D49" s="30"/>
      <c r="E49" s="30"/>
      <c r="F49" s="31"/>
      <c r="G49" s="65"/>
      <c r="H49" s="30"/>
      <c r="I49" s="30"/>
      <c r="J49" s="30"/>
    </row>
    <row r="50" spans="1:10" ht="14.1" customHeight="1">
      <c r="A50" s="30"/>
      <c r="B50" s="30"/>
      <c r="C50" s="30"/>
      <c r="D50" s="30"/>
      <c r="E50" s="30"/>
      <c r="F50" s="31"/>
      <c r="G50" s="65"/>
      <c r="H50" s="30"/>
      <c r="I50" s="30"/>
      <c r="J50" s="30"/>
    </row>
    <row r="51" spans="1:10" ht="14.1" customHeight="1">
      <c r="A51" s="30"/>
      <c r="B51" s="30"/>
      <c r="C51" s="30"/>
      <c r="D51" s="30"/>
      <c r="E51" s="30"/>
      <c r="F51" s="31"/>
      <c r="G51" s="65"/>
      <c r="H51" s="30"/>
      <c r="I51" s="30"/>
      <c r="J51" s="30"/>
    </row>
    <row r="52" spans="1:10" ht="14.1" customHeight="1">
      <c r="A52" s="30"/>
      <c r="B52" s="30"/>
      <c r="C52" s="30"/>
      <c r="D52" s="30"/>
      <c r="E52" s="30"/>
      <c r="F52" s="31"/>
      <c r="G52" s="65"/>
      <c r="H52" s="30"/>
      <c r="I52" s="30"/>
      <c r="J52" s="30"/>
    </row>
    <row r="53" spans="1:10" ht="14.1" customHeight="1">
      <c r="A53" s="30"/>
      <c r="B53" s="30"/>
      <c r="C53" s="30"/>
      <c r="D53" s="30"/>
      <c r="E53" s="30"/>
      <c r="F53" s="31"/>
      <c r="G53" s="65"/>
      <c r="H53" s="30"/>
      <c r="I53" s="30"/>
      <c r="J53" s="30"/>
    </row>
    <row r="54" spans="1:10" ht="14.1" customHeight="1">
      <c r="A54" s="30"/>
      <c r="B54" s="30"/>
      <c r="C54" s="30"/>
      <c r="D54" s="30"/>
      <c r="E54" s="30"/>
      <c r="F54" s="31"/>
      <c r="G54" s="65"/>
      <c r="H54" s="30"/>
      <c r="I54" s="30"/>
      <c r="J54" s="30"/>
    </row>
    <row r="55" spans="1:10" ht="14.1" customHeight="1">
      <c r="A55" s="30"/>
      <c r="B55" s="30"/>
      <c r="C55" s="30"/>
      <c r="D55" s="30"/>
      <c r="E55" s="30"/>
      <c r="F55" s="31"/>
      <c r="G55" s="65"/>
      <c r="H55" s="30"/>
      <c r="I55" s="30"/>
      <c r="J55" s="30"/>
    </row>
    <row r="56" spans="1:10" ht="14.1" customHeight="1">
      <c r="F56" s="22"/>
    </row>
    <row r="57" spans="1:10" ht="14.1" customHeight="1">
      <c r="F57" s="22"/>
    </row>
    <row r="58" spans="1:10" ht="14.1" customHeight="1">
      <c r="F58" s="22"/>
    </row>
    <row r="59" spans="1:10" ht="14.1" customHeight="1">
      <c r="F59" s="22"/>
    </row>
    <row r="60" spans="1:10" ht="14.1" customHeight="1">
      <c r="F60" s="22"/>
    </row>
    <row r="61" spans="1:10" ht="14.1" customHeight="1">
      <c r="F61" s="22"/>
    </row>
    <row r="62" spans="1:10" ht="14.1" customHeight="1">
      <c r="F62" s="22"/>
    </row>
    <row r="63" spans="1:10" ht="14.1" customHeight="1">
      <c r="F63" s="22"/>
    </row>
    <row r="64" spans="1:10" ht="13.5" customHeight="1">
      <c r="F64" s="22"/>
    </row>
    <row r="65" spans="6:6" ht="13.5" customHeight="1">
      <c r="F65" s="22"/>
    </row>
    <row r="66" spans="6:6" ht="13.5" customHeight="1">
      <c r="F66" s="22"/>
    </row>
    <row r="67" spans="6:6" ht="13.5" customHeight="1">
      <c r="F67" s="22"/>
    </row>
    <row r="68" spans="6:6" ht="13.5" customHeight="1">
      <c r="F68" s="22"/>
    </row>
    <row r="69" spans="6:6" ht="13.5" customHeight="1">
      <c r="F69" s="22"/>
    </row>
    <row r="70" spans="6:6" ht="13.5" customHeight="1">
      <c r="F70" s="22"/>
    </row>
    <row r="71" spans="6:6" ht="13.5" customHeight="1">
      <c r="F71" s="22"/>
    </row>
    <row r="72" spans="6:6" ht="13.5" customHeight="1">
      <c r="F72" s="22"/>
    </row>
    <row r="73" spans="6:6" ht="13.5" customHeight="1">
      <c r="F73" s="22"/>
    </row>
    <row r="74" spans="6:6" ht="13.5" customHeight="1">
      <c r="F74" s="22"/>
    </row>
    <row r="75" spans="6:6" ht="13.5" customHeight="1">
      <c r="F75" s="22"/>
    </row>
    <row r="76" spans="6:6" ht="13.5" customHeight="1">
      <c r="F76" s="22"/>
    </row>
    <row r="77" spans="6:6" ht="13.5" customHeight="1">
      <c r="F77" s="22"/>
    </row>
    <row r="78" spans="6:6" ht="13.5" customHeight="1">
      <c r="F78" s="22"/>
    </row>
    <row r="79" spans="6:6" ht="13.5" customHeight="1">
      <c r="F79" s="22"/>
    </row>
    <row r="80" spans="6:6" ht="13.5" customHeight="1">
      <c r="F80" s="22"/>
    </row>
    <row r="81" spans="6:6" ht="13.5" customHeight="1">
      <c r="F81" s="22"/>
    </row>
    <row r="82" spans="6:6" ht="13.5" customHeight="1">
      <c r="F82" s="22"/>
    </row>
    <row r="83" spans="6:6" ht="13.5" customHeight="1">
      <c r="F83" s="22"/>
    </row>
    <row r="84" spans="6:6" ht="13.5" customHeight="1">
      <c r="F84" s="22"/>
    </row>
    <row r="85" spans="6:6" ht="13.5" customHeight="1">
      <c r="F85" s="22"/>
    </row>
    <row r="86" spans="6:6" ht="13.5" customHeight="1">
      <c r="F86" s="22"/>
    </row>
    <row r="87" spans="6:6" ht="13.5" customHeight="1">
      <c r="F87" s="22"/>
    </row>
    <row r="88" spans="6:6" ht="13.5" customHeight="1">
      <c r="F88" s="22"/>
    </row>
    <row r="89" spans="6:6" ht="13.5" customHeight="1">
      <c r="F89" s="22"/>
    </row>
    <row r="90" spans="6:6" ht="13.5" customHeight="1">
      <c r="F90" s="22"/>
    </row>
    <row r="91" spans="6:6" ht="13.5" customHeight="1">
      <c r="F91" s="22"/>
    </row>
    <row r="92" spans="6:6" ht="13.5" customHeight="1">
      <c r="F92" s="22"/>
    </row>
    <row r="93" spans="6:6" ht="13.5" customHeight="1">
      <c r="F93" s="22"/>
    </row>
    <row r="94" spans="6:6" ht="13.5" customHeight="1">
      <c r="F94" s="22"/>
    </row>
    <row r="95" spans="6:6" ht="13.5" customHeight="1">
      <c r="F95" s="22"/>
    </row>
    <row r="96" spans="6:6" ht="13.5" customHeight="1">
      <c r="F96" s="22"/>
    </row>
    <row r="97" spans="6:6" ht="13.5" customHeight="1">
      <c r="F97" s="22"/>
    </row>
    <row r="98" spans="6:6" ht="13.5" customHeight="1">
      <c r="F98" s="22"/>
    </row>
    <row r="99" spans="6:6" ht="13.5" customHeight="1">
      <c r="F99" s="22"/>
    </row>
    <row r="100" spans="6:6" ht="13.5" customHeight="1">
      <c r="F100" s="22"/>
    </row>
    <row r="101" spans="6:6" ht="13.5" customHeight="1">
      <c r="F101" s="22"/>
    </row>
    <row r="102" spans="6:6" ht="13.5" customHeight="1">
      <c r="F102" s="22"/>
    </row>
    <row r="103" spans="6:6" ht="13.5" customHeight="1">
      <c r="F103" s="22"/>
    </row>
    <row r="104" spans="6:6" ht="13.5" customHeight="1"/>
    <row r="105" spans="6:6" ht="13.5" customHeight="1"/>
    <row r="106" spans="6:6" ht="13.5" customHeight="1"/>
    <row r="107" spans="6:6" ht="13.5" customHeight="1"/>
    <row r="108" spans="6:6" ht="13.5" customHeight="1"/>
    <row r="109" spans="6:6" ht="13.5" customHeight="1"/>
    <row r="110" spans="6:6" ht="13.5" customHeight="1"/>
    <row r="111" spans="6:6" ht="13.5" customHeight="1"/>
    <row r="112" spans="6:6"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sheetData>
  <sheetProtection sheet="1" objects="1" scenarios="1" formatCells="0" selectLockedCells="1"/>
  <phoneticPr fontId="2"/>
  <conditionalFormatting sqref="G1 G4:G18">
    <cfRule type="cellIs" dxfId="19" priority="3" stopIfTrue="1" operator="equal">
      <formula>"日"</formula>
    </cfRule>
  </conditionalFormatting>
  <conditionalFormatting sqref="G1 G4:G18">
    <cfRule type="cellIs" dxfId="18" priority="4" stopIfTrue="1" operator="equal">
      <formula>"土"</formula>
    </cfRule>
  </conditionalFormatting>
  <conditionalFormatting sqref="F4:F18">
    <cfRule type="cellIs" dxfId="17" priority="5" stopIfTrue="1" operator="greaterThan">
      <formula>$F$1</formula>
    </cfRule>
  </conditionalFormatting>
  <conditionalFormatting sqref="F19">
    <cfRule type="cellIs" dxfId="16" priority="6" stopIfTrue="1" operator="greaterThan">
      <formula>$F$1</formula>
    </cfRule>
  </conditionalFormatting>
  <conditionalFormatting sqref="G23:G55">
    <cfRule type="cellIs" dxfId="15" priority="1" stopIfTrue="1" operator="equal">
      <formula>"日"</formula>
    </cfRule>
  </conditionalFormatting>
  <conditionalFormatting sqref="G23:G55">
    <cfRule type="cellIs" dxfId="14" priority="2" stopIfTrue="1" operator="equal">
      <formula>"土"</formula>
    </cfRule>
  </conditionalFormatting>
  <dataValidations count="3">
    <dataValidation type="date" operator="greaterThanOrEqual" allowBlank="1" showInputMessage="1" showErrorMessage="1" sqref="F4:F18">
      <formula1>F19</formula1>
    </dataValidation>
    <dataValidation type="date" operator="greaterThanOrEqual" allowBlank="1" showInputMessage="1" showErrorMessage="1" sqref="F23:F55">
      <formula1>F19</formula1>
    </dataValidation>
    <dataValidation type="whole" allowBlank="1" showInputMessage="1" showErrorMessage="1" sqref="C4:C18 E4:E18">
      <formula1>0</formula1>
      <formula2>100</formula2>
    </dataValidation>
  </dataValidations>
  <pageMargins left="0.34" right="0.24" top="0.52" bottom="0.54" header="0" footer="0"/>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'2022年U8後期参加チームリスト'!$D$25:$D$30</xm:f>
          </x14:formula1>
          <xm:sqref>I4:I18 B23:B55 D23:D55 I23:I55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I19"/>
  <sheetViews>
    <sheetView showGridLines="0" view="pageBreakPreview" zoomScaleNormal="90" zoomScaleSheetLayoutView="100" workbookViewId="0">
      <selection activeCell="Q12" sqref="Q12"/>
    </sheetView>
  </sheetViews>
  <sheetFormatPr defaultColWidth="14.44140625" defaultRowHeight="15" customHeight="1"/>
  <cols>
    <col min="1" max="1" width="4.109375" style="89" customWidth="1"/>
    <col min="2" max="2" width="17.109375" style="89" customWidth="1"/>
    <col min="3" max="3" width="4.6640625" style="89" customWidth="1"/>
    <col min="4" max="4" width="3.6640625" style="89" customWidth="1"/>
    <col min="5" max="6" width="4.6640625" style="89" customWidth="1"/>
    <col min="7" max="7" width="3.6640625" style="89" customWidth="1"/>
    <col min="8" max="9" width="4.6640625" style="89" customWidth="1"/>
    <col min="10" max="10" width="3.6640625" style="89" customWidth="1"/>
    <col min="11" max="12" width="4.6640625" style="89" customWidth="1"/>
    <col min="13" max="13" width="3.6640625" style="89" customWidth="1"/>
    <col min="14" max="15" width="4.6640625" style="89" customWidth="1"/>
    <col min="16" max="16" width="3.6640625" style="89" customWidth="1"/>
    <col min="17" max="18" width="4.6640625" style="89" customWidth="1"/>
    <col min="19" max="19" width="3.6640625" style="89" customWidth="1"/>
    <col min="20" max="20" width="4.6640625" style="89" customWidth="1"/>
    <col min="21" max="25" width="5" style="89" customWidth="1"/>
    <col min="26" max="29" width="6.6640625" style="89" customWidth="1"/>
    <col min="30" max="30" width="7.6640625" style="89" hidden="1" customWidth="1"/>
    <col min="31" max="31" width="6.6640625" style="89" customWidth="1"/>
    <col min="32" max="32" width="1.33203125" style="89" customWidth="1"/>
    <col min="33" max="33" width="2.33203125" style="89" customWidth="1"/>
    <col min="34" max="34" width="3" style="89" customWidth="1"/>
    <col min="35" max="49" width="8.6640625" style="89" customWidth="1"/>
    <col min="50" max="16384" width="14.44140625" style="89"/>
  </cols>
  <sheetData>
    <row r="1" spans="1:35" ht="18" customHeight="1" thickBot="1">
      <c r="B1" s="1"/>
      <c r="C1" s="2"/>
      <c r="D1" s="3"/>
      <c r="E1" s="2"/>
      <c r="F1" s="2"/>
      <c r="G1" s="3"/>
      <c r="H1" s="2"/>
      <c r="I1" s="2"/>
      <c r="J1" s="3"/>
      <c r="K1" s="2"/>
      <c r="L1" s="2"/>
      <c r="N1" s="2"/>
      <c r="O1" s="2"/>
      <c r="Q1" s="2"/>
      <c r="R1" s="2"/>
      <c r="T1" s="2"/>
      <c r="AE1" s="4"/>
    </row>
    <row r="2" spans="1:35" ht="31.5" customHeight="1" thickBot="1">
      <c r="A2" s="160" t="s">
        <v>254</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2"/>
    </row>
    <row r="3" spans="1:35" ht="18" customHeight="1">
      <c r="A3" s="3"/>
      <c r="B3" s="5"/>
      <c r="C3" s="6"/>
      <c r="D3" s="7"/>
      <c r="E3" s="6"/>
      <c r="F3" s="6"/>
      <c r="G3" s="7"/>
      <c r="H3" s="6"/>
      <c r="I3" s="6"/>
      <c r="J3" s="7"/>
      <c r="K3" s="6"/>
      <c r="L3" s="6"/>
      <c r="M3" s="8"/>
      <c r="N3" s="6"/>
      <c r="O3" s="6"/>
      <c r="P3" s="8"/>
      <c r="Q3" s="6"/>
      <c r="R3" s="6"/>
      <c r="S3" s="8"/>
      <c r="T3" s="6"/>
      <c r="U3" s="8"/>
      <c r="V3" s="8"/>
      <c r="W3" s="8"/>
      <c r="X3" s="8"/>
      <c r="Y3" s="8"/>
      <c r="Z3" s="3"/>
      <c r="AA3" s="3"/>
      <c r="AB3" s="3"/>
      <c r="AC3" s="3"/>
      <c r="AD3" s="3"/>
      <c r="AE3" s="9"/>
    </row>
    <row r="4" spans="1:35" ht="18" customHeight="1">
      <c r="A4" s="3"/>
      <c r="B4" s="134" t="s">
        <v>39</v>
      </c>
      <c r="C4" s="6"/>
      <c r="D4" s="7"/>
      <c r="E4" s="6"/>
      <c r="F4" s="6"/>
      <c r="G4" s="7"/>
      <c r="H4" s="6"/>
      <c r="I4" s="6"/>
      <c r="J4" s="7"/>
      <c r="K4" s="6"/>
      <c r="L4" s="6"/>
      <c r="M4" s="8"/>
      <c r="N4" s="6"/>
      <c r="O4" s="6"/>
      <c r="P4" s="8"/>
      <c r="Q4" s="6"/>
      <c r="R4" s="6"/>
      <c r="S4" s="8"/>
      <c r="T4" s="6"/>
      <c r="U4" s="8"/>
      <c r="V4" s="8"/>
      <c r="W4" s="8"/>
      <c r="X4" s="8"/>
      <c r="Y4" s="8"/>
      <c r="Z4" s="259">
        <f>MAX(Dブロック進行表!F4:F19)</f>
        <v>44835</v>
      </c>
      <c r="AA4" s="260"/>
      <c r="AB4" s="260"/>
      <c r="AC4" s="260"/>
      <c r="AD4" s="8"/>
      <c r="AE4" s="10" t="s">
        <v>18</v>
      </c>
      <c r="AI4" s="89" t="s">
        <v>19</v>
      </c>
    </row>
    <row r="5" spans="1:35" ht="22.5" customHeight="1">
      <c r="A5" s="320"/>
      <c r="B5" s="321"/>
      <c r="C5" s="324" t="str">
        <f>B7</f>
        <v xml:space="preserve">テキサス </v>
      </c>
      <c r="D5" s="325"/>
      <c r="E5" s="326"/>
      <c r="F5" s="324" t="str">
        <f>B9</f>
        <v>城山 B</v>
      </c>
      <c r="G5" s="325"/>
      <c r="H5" s="326"/>
      <c r="I5" s="324" t="str">
        <f>B11</f>
        <v xml:space="preserve">山野 </v>
      </c>
      <c r="J5" s="325"/>
      <c r="K5" s="326"/>
      <c r="L5" s="324" t="str">
        <f>B13</f>
        <v xml:space="preserve">チャンプ </v>
      </c>
      <c r="M5" s="325"/>
      <c r="N5" s="326"/>
      <c r="O5" s="324" t="str">
        <f>B15</f>
        <v xml:space="preserve">八幡山 </v>
      </c>
      <c r="P5" s="325"/>
      <c r="Q5" s="326"/>
      <c r="R5" s="324" t="str">
        <f>B17</f>
        <v xml:space="preserve">松丘 </v>
      </c>
      <c r="S5" s="325"/>
      <c r="T5" s="326"/>
      <c r="U5" s="330" t="s">
        <v>13</v>
      </c>
      <c r="V5" s="336" t="s">
        <v>20</v>
      </c>
      <c r="W5" s="343" t="s">
        <v>21</v>
      </c>
      <c r="X5" s="343" t="s">
        <v>22</v>
      </c>
      <c r="Y5" s="336" t="s">
        <v>23</v>
      </c>
      <c r="Z5" s="332" t="s">
        <v>14</v>
      </c>
      <c r="AA5" s="332" t="s">
        <v>15</v>
      </c>
      <c r="AB5" s="332" t="s">
        <v>16</v>
      </c>
      <c r="AC5" s="334" t="s">
        <v>24</v>
      </c>
      <c r="AD5" s="336" t="s">
        <v>25</v>
      </c>
      <c r="AE5" s="337" t="s">
        <v>17</v>
      </c>
    </row>
    <row r="6" spans="1:35" ht="22.5" customHeight="1">
      <c r="A6" s="322"/>
      <c r="B6" s="323"/>
      <c r="C6" s="327"/>
      <c r="D6" s="328"/>
      <c r="E6" s="329"/>
      <c r="F6" s="327"/>
      <c r="G6" s="328"/>
      <c r="H6" s="329"/>
      <c r="I6" s="327"/>
      <c r="J6" s="328"/>
      <c r="K6" s="329"/>
      <c r="L6" s="327"/>
      <c r="M6" s="328"/>
      <c r="N6" s="329"/>
      <c r="O6" s="327"/>
      <c r="P6" s="328"/>
      <c r="Q6" s="329"/>
      <c r="R6" s="327"/>
      <c r="S6" s="328"/>
      <c r="T6" s="329"/>
      <c r="U6" s="331"/>
      <c r="V6" s="323"/>
      <c r="W6" s="333"/>
      <c r="X6" s="333"/>
      <c r="Y6" s="323"/>
      <c r="Z6" s="333"/>
      <c r="AA6" s="333"/>
      <c r="AB6" s="333"/>
      <c r="AC6" s="335"/>
      <c r="AD6" s="323"/>
      <c r="AE6" s="338"/>
    </row>
    <row r="7" spans="1:35" ht="22.5" customHeight="1">
      <c r="A7" s="339">
        <v>1</v>
      </c>
      <c r="B7" s="341" t="str">
        <f>'2022年U8後期参加チームリスト'!D25</f>
        <v xml:space="preserve">テキサス </v>
      </c>
      <c r="C7" s="122"/>
      <c r="D7" s="123"/>
      <c r="E7" s="124"/>
      <c r="F7" s="242" t="str">
        <f>IF(ISTEXT(F8),"",IF(F8-H8&gt;0,"○",IF(H8-F8&gt;0,"●",IF(F8-H8=0,"△"))))</f>
        <v/>
      </c>
      <c r="G7" s="243"/>
      <c r="H7" s="244"/>
      <c r="I7" s="242" t="str">
        <f>IF(ISTEXT(I8),"",IF(I8-K8&gt;0,"○",IF(K8-I8&gt;0,"●",IF(I8-K8=0,"△"))))</f>
        <v/>
      </c>
      <c r="J7" s="243"/>
      <c r="K7" s="244"/>
      <c r="L7" s="242" t="str">
        <f>IF(ISTEXT(L8),"",IF(L8-N8&gt;0,"○",IF(N8-L8&gt;0,"●",IF(L8-N8=0,"△"))))</f>
        <v/>
      </c>
      <c r="M7" s="243"/>
      <c r="N7" s="244"/>
      <c r="O7" s="242" t="str">
        <f>IF(ISTEXT(O8),"",IF(O8-Q8&gt;0,"○",IF(Q8-O8&gt;0,"●",IF(O8-Q8=0,"△"))))</f>
        <v/>
      </c>
      <c r="P7" s="243"/>
      <c r="Q7" s="244"/>
      <c r="R7" s="242" t="str">
        <f>IF(ISTEXT(R8),"",IF(R8-T8&gt;0,"○",IF(T8-R8&gt;0,"●",IF(R8-T8=0,"△"))))</f>
        <v/>
      </c>
      <c r="S7" s="243"/>
      <c r="T7" s="244"/>
      <c r="U7" s="234">
        <f>COUNT(C8:T8)/2</f>
        <v>0</v>
      </c>
      <c r="V7" s="229">
        <f>5-U7</f>
        <v>5</v>
      </c>
      <c r="W7" s="229" t="str">
        <f>IF(U7=0,"",COUNTIF(C7:T7,"○"))</f>
        <v/>
      </c>
      <c r="X7" s="229" t="str">
        <f>IF(U7=0,"",COUNTIF(C7:T7,"●"))</f>
        <v/>
      </c>
      <c r="Y7" s="238" t="str">
        <f>IF(U7=0,"",COUNTIF(C7:T7,"△"))</f>
        <v/>
      </c>
      <c r="Z7" s="229" t="str">
        <f>IF(U7=0,"",W7*3+Y7*1)</f>
        <v/>
      </c>
      <c r="AA7" s="229" t="str">
        <f>IF(U7=0,"",SUM(C8,F8,I8,L8,O8,R8,,,))</f>
        <v/>
      </c>
      <c r="AB7" s="229" t="str">
        <f>IF(U7=0,"",SUM(E8,H8,K8,N8,Q8,T8,,,))</f>
        <v/>
      </c>
      <c r="AC7" s="236" t="str">
        <f>IF(U7=0,"",AA7-AB7)</f>
        <v/>
      </c>
      <c r="AD7" s="232" t="str">
        <f>IF(U7=0,"",Z7+1/10000*AC7)</f>
        <v/>
      </c>
      <c r="AE7" s="227" t="str">
        <f>IF(U7=0,"",RANK(AD7,$AD$5:$AD$18,0))</f>
        <v/>
      </c>
      <c r="AH7" s="11"/>
    </row>
    <row r="8" spans="1:35" ht="22.5" customHeight="1">
      <c r="A8" s="340"/>
      <c r="B8" s="342"/>
      <c r="C8" s="125"/>
      <c r="D8" s="126"/>
      <c r="E8" s="127"/>
      <c r="F8" s="14" t="str">
        <f>IF(ISBLANK(Dブロック進行表!$C4),"",Dブロック進行表!$C4)</f>
        <v/>
      </c>
      <c r="G8" s="12" t="s">
        <v>26</v>
      </c>
      <c r="H8" s="13" t="str">
        <f>IF(ISBLANK(Dブロック進行表!$E4),"",Dブロック進行表!$E4)</f>
        <v/>
      </c>
      <c r="I8" s="14" t="str">
        <f>IF(ISBLANK(Dブロック進行表!$C5),"",Dブロック進行表!$C5)</f>
        <v/>
      </c>
      <c r="J8" s="12" t="s">
        <v>26</v>
      </c>
      <c r="K8" s="13" t="str">
        <f>IF(ISBLANK(Dブロック進行表!$E5),"",Dブロック進行表!$E5)</f>
        <v/>
      </c>
      <c r="L8" s="14" t="str">
        <f>IF(ISBLANK(Dブロック進行表!$C6),"",Dブロック進行表!$C6)</f>
        <v/>
      </c>
      <c r="M8" s="12" t="s">
        <v>26</v>
      </c>
      <c r="N8" s="13" t="str">
        <f>IF(ISBLANK(Dブロック進行表!$E6),"",Dブロック進行表!$E6)</f>
        <v/>
      </c>
      <c r="O8" s="14" t="str">
        <f>IF(ISBLANK(Dブロック進行表!$C7),"",Dブロック進行表!$C7)</f>
        <v/>
      </c>
      <c r="P8" s="12" t="s">
        <v>26</v>
      </c>
      <c r="Q8" s="13" t="str">
        <f>IF(ISBLANK(Dブロック進行表!$E7),"",Dブロック進行表!$E7)</f>
        <v/>
      </c>
      <c r="R8" s="14" t="str">
        <f>IF(ISBLANK(Dブロック進行表!$C8),"",Dブロック進行表!$C8)</f>
        <v/>
      </c>
      <c r="S8" s="12" t="s">
        <v>26</v>
      </c>
      <c r="T8" s="13" t="str">
        <f>IF(ISBLANK(Dブロック進行表!$E8),"",Dブロック進行表!$E8)</f>
        <v/>
      </c>
      <c r="U8" s="235"/>
      <c r="V8" s="230"/>
      <c r="W8" s="230"/>
      <c r="X8" s="230"/>
      <c r="Y8" s="239"/>
      <c r="Z8" s="230"/>
      <c r="AA8" s="231"/>
      <c r="AB8" s="231"/>
      <c r="AC8" s="237"/>
      <c r="AD8" s="233"/>
      <c r="AE8" s="228"/>
      <c r="AH8" s="11"/>
    </row>
    <row r="9" spans="1:35" ht="22.5" customHeight="1">
      <c r="A9" s="339">
        <v>2</v>
      </c>
      <c r="B9" s="341" t="str">
        <f>'2022年U8後期参加チームリスト'!D26</f>
        <v>城山 B</v>
      </c>
      <c r="C9" s="242" t="str">
        <f>IF(ISTEXT(C10),"",IF(C10-E10&gt;0,"○",IF(E10-C10&gt;0,"●",IF(C10-E10=0,"△"))))</f>
        <v/>
      </c>
      <c r="D9" s="243"/>
      <c r="E9" s="244"/>
      <c r="F9" s="245"/>
      <c r="G9" s="246"/>
      <c r="H9" s="247"/>
      <c r="I9" s="242" t="str">
        <f>IF(ISTEXT(I10),"",IF(I10-K10&gt;0,"○",IF(K10-I10&gt;0,"●",IF(I10-K10=0,"△"))))</f>
        <v/>
      </c>
      <c r="J9" s="243"/>
      <c r="K9" s="244"/>
      <c r="L9" s="242" t="str">
        <f>IF(ISTEXT(L10),"",IF(L10-N10&gt;0,"○",IF(N10-L10&gt;0,"●",IF(L10-N10=0,"△"))))</f>
        <v/>
      </c>
      <c r="M9" s="243"/>
      <c r="N9" s="244"/>
      <c r="O9" s="242" t="str">
        <f>IF(ISTEXT(O10),"",IF(O10-Q10&gt;0,"○",IF(Q10-O10&gt;0,"●",IF(O10-Q10=0,"△"))))</f>
        <v/>
      </c>
      <c r="P9" s="243"/>
      <c r="Q9" s="244"/>
      <c r="R9" s="242" t="str">
        <f>IF(ISTEXT(R10),"",IF(R10-T10&gt;0,"○",IF(T10-R10&gt;0,"●",IF(R10-T10=0,"△"))))</f>
        <v/>
      </c>
      <c r="S9" s="243"/>
      <c r="T9" s="244"/>
      <c r="U9" s="234">
        <f>COUNT(C10:T10)/2</f>
        <v>0</v>
      </c>
      <c r="V9" s="229">
        <f t="shared" ref="V9" si="0">5-U9</f>
        <v>5</v>
      </c>
      <c r="W9" s="229" t="str">
        <f>IF(U9=0,"",COUNTIF(C9:T9,"○"))</f>
        <v/>
      </c>
      <c r="X9" s="229" t="str">
        <f>IF(U9=0,"",COUNTIF(C9:T9,"●"))</f>
        <v/>
      </c>
      <c r="Y9" s="238" t="str">
        <f>IF(U9=0,"",COUNTIF(C9:T9,"△"))</f>
        <v/>
      </c>
      <c r="Z9" s="229" t="str">
        <f>IF(U9=0,"",W9*3+Y9*1)</f>
        <v/>
      </c>
      <c r="AA9" s="229" t="str">
        <f>IF(U9=0,"",SUM(C10,F10,I10,L10,O10,R10,,,))</f>
        <v/>
      </c>
      <c r="AB9" s="229" t="str">
        <f>IF(U9=0,"",SUM(E10,H10,K10,N10,Q10,T10,,,))</f>
        <v/>
      </c>
      <c r="AC9" s="236" t="str">
        <f>IF(U9=0,"",AA9-AB9)</f>
        <v/>
      </c>
      <c r="AD9" s="232" t="str">
        <f>IF(U9=0,"",Z9+1/10000*AC9)</f>
        <v/>
      </c>
      <c r="AE9" s="227" t="str">
        <f>IF(U9=0,"",RANK(AD9,$AD$5:$AD$18,0))</f>
        <v/>
      </c>
      <c r="AH9" s="11"/>
    </row>
    <row r="10" spans="1:35" ht="22.5" customHeight="1">
      <c r="A10" s="340"/>
      <c r="B10" s="342"/>
      <c r="C10" s="14" t="str">
        <f>IF(ISBLANK(Dブロック進行表!$E4),"",Dブロック進行表!$E4)</f>
        <v/>
      </c>
      <c r="D10" s="12" t="s">
        <v>26</v>
      </c>
      <c r="E10" s="13" t="str">
        <f>IF(ISBLANK(Dブロック進行表!$C4),"",Dブロック進行表!$C4)</f>
        <v/>
      </c>
      <c r="F10" s="125"/>
      <c r="G10" s="126"/>
      <c r="H10" s="127"/>
      <c r="I10" s="14" t="str">
        <f>IF(ISBLANK(Dブロック進行表!$C9),"",Dブロック進行表!$C9)</f>
        <v/>
      </c>
      <c r="J10" s="12" t="s">
        <v>26</v>
      </c>
      <c r="K10" s="13" t="str">
        <f>IF(ISBLANK(Dブロック進行表!$E9),"",Dブロック進行表!$E9)</f>
        <v/>
      </c>
      <c r="L10" s="14" t="str">
        <f>IF(ISBLANK(Dブロック進行表!$C10),"",Dブロック進行表!$C10)</f>
        <v/>
      </c>
      <c r="M10" s="12" t="s">
        <v>26</v>
      </c>
      <c r="N10" s="13" t="str">
        <f>IF(ISBLANK(Dブロック進行表!$E10),"",Dブロック進行表!$E10)</f>
        <v/>
      </c>
      <c r="O10" s="14" t="str">
        <f>IF(ISBLANK(Dブロック進行表!$C11),"",Dブロック進行表!$C11)</f>
        <v/>
      </c>
      <c r="P10" s="12" t="s">
        <v>26</v>
      </c>
      <c r="Q10" s="13" t="str">
        <f>IF(ISBLANK(Dブロック進行表!$E11),"",Dブロック進行表!$E11)</f>
        <v/>
      </c>
      <c r="R10" s="14" t="str">
        <f>IF(ISBLANK(Dブロック進行表!$C12),"",Dブロック進行表!$C12)</f>
        <v/>
      </c>
      <c r="S10" s="12" t="s">
        <v>26</v>
      </c>
      <c r="T10" s="13" t="str">
        <f>IF(ISBLANK(Dブロック進行表!$E12),"",Dブロック進行表!$E12)</f>
        <v/>
      </c>
      <c r="U10" s="235"/>
      <c r="V10" s="230"/>
      <c r="W10" s="230"/>
      <c r="X10" s="230"/>
      <c r="Y10" s="239"/>
      <c r="Z10" s="230"/>
      <c r="AA10" s="231"/>
      <c r="AB10" s="231"/>
      <c r="AC10" s="237"/>
      <c r="AD10" s="233"/>
      <c r="AE10" s="228"/>
      <c r="AH10" s="11"/>
    </row>
    <row r="11" spans="1:35" ht="22.5" customHeight="1">
      <c r="A11" s="339">
        <v>3</v>
      </c>
      <c r="B11" s="341" t="str">
        <f>'2022年U8後期参加チームリスト'!D27</f>
        <v xml:space="preserve">山野 </v>
      </c>
      <c r="C11" s="242" t="str">
        <f>IF(ISTEXT(C12),"",IF(C12-E12&gt;0,"○",IF(E12-C12&gt;0,"●",IF(C12-E12=0,"△"))))</f>
        <v/>
      </c>
      <c r="D11" s="243"/>
      <c r="E11" s="244"/>
      <c r="F11" s="242" t="str">
        <f>IF(ISTEXT(F12),"",IF(F12-H12&gt;0,"○",IF(H12-F12&gt;0,"●",IF(F12-H12=0,"△"))))</f>
        <v/>
      </c>
      <c r="G11" s="243"/>
      <c r="H11" s="244"/>
      <c r="I11" s="245"/>
      <c r="J11" s="246"/>
      <c r="K11" s="247"/>
      <c r="L11" s="242" t="str">
        <f>IF(ISTEXT(L12),"",IF(L12-N12&gt;0,"○",IF(N12-L12&gt;0,"●",IF(L12-N12=0,"△"))))</f>
        <v/>
      </c>
      <c r="M11" s="243"/>
      <c r="N11" s="244"/>
      <c r="O11" s="242" t="str">
        <f>IF(ISTEXT(O12),"",IF(O12-Q12&gt;0,"○",IF(Q12-O12&gt;0,"●",IF(O12-Q12=0,"△"))))</f>
        <v/>
      </c>
      <c r="P11" s="243"/>
      <c r="Q11" s="244"/>
      <c r="R11" s="242" t="str">
        <f>IF(ISTEXT(R12),"",IF(R12-T12&gt;0,"○",IF(T12-R12&gt;0,"●",IF(R12-T12=0,"△"))))</f>
        <v/>
      </c>
      <c r="S11" s="243"/>
      <c r="T11" s="244"/>
      <c r="U11" s="234">
        <f>COUNT(C12:T12)/2</f>
        <v>0</v>
      </c>
      <c r="V11" s="229">
        <f t="shared" ref="V11" si="1">5-U11</f>
        <v>5</v>
      </c>
      <c r="W11" s="229" t="str">
        <f>IF(U11=0,"",COUNTIF(C11:T11,"○"))</f>
        <v/>
      </c>
      <c r="X11" s="229" t="str">
        <f>IF(U11=0,"",COUNTIF(C11:T11,"●"))</f>
        <v/>
      </c>
      <c r="Y11" s="238" t="str">
        <f>IF(U11=0,"",COUNTIF(C11:T11,"△"))</f>
        <v/>
      </c>
      <c r="Z11" s="229" t="str">
        <f>IF(U11=0,"",W11*3+Y11*1)</f>
        <v/>
      </c>
      <c r="AA11" s="229" t="str">
        <f>IF(U11=0,"",SUM(C12,F12,I12,L12,O12,R12,,,))</f>
        <v/>
      </c>
      <c r="AB11" s="229" t="str">
        <f>IF(U11=0,"",SUM(E12,H12,K12,N12,Q12,T12,,,))</f>
        <v/>
      </c>
      <c r="AC11" s="236" t="str">
        <f>IF(U11=0,"",AA11-AB11)</f>
        <v/>
      </c>
      <c r="AD11" s="232" t="str">
        <f>IF(U11=0,"",Z11+1/10000*AC11)</f>
        <v/>
      </c>
      <c r="AE11" s="227" t="str">
        <f>IF(U11=0,"",RANK(AD11,$AD$5:$AD$18,0))</f>
        <v/>
      </c>
      <c r="AH11" s="11"/>
    </row>
    <row r="12" spans="1:35" ht="22.5" customHeight="1">
      <c r="A12" s="340"/>
      <c r="B12" s="342"/>
      <c r="C12" s="14" t="str">
        <f>IF(ISBLANK(Dブロック進行表!$E5),"",Dブロック進行表!$E5)</f>
        <v/>
      </c>
      <c r="D12" s="12" t="s">
        <v>26</v>
      </c>
      <c r="E12" s="13" t="str">
        <f>IF(ISBLANK(Dブロック進行表!$C5),"",Dブロック進行表!$C5)</f>
        <v/>
      </c>
      <c r="F12" s="14" t="str">
        <f>IF(ISBLANK(Dブロック進行表!$E9),"",Dブロック進行表!$E9)</f>
        <v/>
      </c>
      <c r="G12" s="12" t="s">
        <v>26</v>
      </c>
      <c r="H12" s="13" t="str">
        <f>IF(ISBLANK(Dブロック進行表!$C9),"",Dブロック進行表!$C9)</f>
        <v/>
      </c>
      <c r="I12" s="125"/>
      <c r="J12" s="126"/>
      <c r="K12" s="127"/>
      <c r="L12" s="14" t="str">
        <f>IF(ISBLANK(Dブロック進行表!$C13),"",Dブロック進行表!$C13)</f>
        <v/>
      </c>
      <c r="M12" s="12" t="s">
        <v>26</v>
      </c>
      <c r="N12" s="13" t="str">
        <f>IF(ISBLANK(Dブロック進行表!$E13),"",Dブロック進行表!$E13)</f>
        <v/>
      </c>
      <c r="O12" s="14" t="str">
        <f>IF(ISBLANK(Dブロック進行表!$C14),"",Dブロック進行表!$C14)</f>
        <v/>
      </c>
      <c r="P12" s="12" t="s">
        <v>26</v>
      </c>
      <c r="Q12" s="13" t="str">
        <f>IF(ISBLANK(Dブロック進行表!$E14),"",Dブロック進行表!$E14)</f>
        <v/>
      </c>
      <c r="R12" s="14" t="str">
        <f>IF(ISBLANK(Dブロック進行表!$C15),"",Dブロック進行表!$C15)</f>
        <v/>
      </c>
      <c r="S12" s="12" t="s">
        <v>26</v>
      </c>
      <c r="T12" s="13" t="str">
        <f>IF(ISBLANK(Dブロック進行表!$E15),"",Dブロック進行表!$E15)</f>
        <v/>
      </c>
      <c r="U12" s="235"/>
      <c r="V12" s="230"/>
      <c r="W12" s="230"/>
      <c r="X12" s="230"/>
      <c r="Y12" s="239"/>
      <c r="Z12" s="230"/>
      <c r="AA12" s="231"/>
      <c r="AB12" s="231"/>
      <c r="AC12" s="237"/>
      <c r="AD12" s="233"/>
      <c r="AE12" s="228"/>
    </row>
    <row r="13" spans="1:35" ht="22.5" customHeight="1">
      <c r="A13" s="339">
        <v>4</v>
      </c>
      <c r="B13" s="341" t="str">
        <f>'2022年U8後期参加チームリスト'!D28</f>
        <v xml:space="preserve">チャンプ </v>
      </c>
      <c r="C13" s="242" t="str">
        <f>IF(ISTEXT(C14),"",IF(C14-E14&gt;0,"○",IF(E14-C14&gt;0,"●",IF(C14-E14=0,"△"))))</f>
        <v/>
      </c>
      <c r="D13" s="243"/>
      <c r="E13" s="244"/>
      <c r="F13" s="242" t="str">
        <f>IF(ISTEXT(F14),"",IF(F14-H14&gt;0,"○",IF(H14-F14&gt;0,"●",IF(F14-H14=0,"△"))))</f>
        <v/>
      </c>
      <c r="G13" s="243"/>
      <c r="H13" s="244"/>
      <c r="I13" s="242" t="str">
        <f>IF(ISTEXT(I14),"",IF(I14-K14&gt;0,"○",IF(K14-I14&gt;0,"●",IF(I14-K14=0,"△"))))</f>
        <v/>
      </c>
      <c r="J13" s="243"/>
      <c r="K13" s="244"/>
      <c r="L13" s="245"/>
      <c r="M13" s="246"/>
      <c r="N13" s="247"/>
      <c r="O13" s="242" t="str">
        <f>IF(ISTEXT(O14),"",IF(O14-Q14&gt;0,"○",IF(Q14-O14&gt;0,"●",IF(O14-Q14=0,"△"))))</f>
        <v/>
      </c>
      <c r="P13" s="243"/>
      <c r="Q13" s="244"/>
      <c r="R13" s="242" t="str">
        <f>IF(ISTEXT(R14),"",IF(R14-T14&gt;0,"○",IF(T14-R14&gt;0,"●",IF(R14-T14=0,"△"))))</f>
        <v/>
      </c>
      <c r="S13" s="243"/>
      <c r="T13" s="244"/>
      <c r="U13" s="234">
        <f>COUNT(C14:T14)/2</f>
        <v>0</v>
      </c>
      <c r="V13" s="229">
        <f t="shared" ref="V13" si="2">5-U13</f>
        <v>5</v>
      </c>
      <c r="W13" s="229" t="str">
        <f>IF(U13=0,"",COUNTIF(C13:T13,"○"))</f>
        <v/>
      </c>
      <c r="X13" s="229" t="str">
        <f>IF(U13=0,"",COUNTIF(C13:T13,"●"))</f>
        <v/>
      </c>
      <c r="Y13" s="238" t="str">
        <f>IF(U13=0,"",COUNTIF(C13:T13,"△"))</f>
        <v/>
      </c>
      <c r="Z13" s="229" t="str">
        <f>IF(U13=0,"",W13*3+Y13*1)</f>
        <v/>
      </c>
      <c r="AA13" s="229" t="str">
        <f>IF(U13=0,"",SUM(C14,F14,I14,L14,O14,R14,,,))</f>
        <v/>
      </c>
      <c r="AB13" s="229" t="str">
        <f>IF(U13=0,"",SUM(E14,H14,K14,N14,Q14,T14,,,))</f>
        <v/>
      </c>
      <c r="AC13" s="236" t="str">
        <f>IF(U13=0,"",AA13-AB13)</f>
        <v/>
      </c>
      <c r="AD13" s="232" t="str">
        <f>IF(U13=0,"",Z13+1/10000*AC13)</f>
        <v/>
      </c>
      <c r="AE13" s="227" t="str">
        <f>IF(U13=0,"",RANK(AD13,$AD$5:$AD$18,0))</f>
        <v/>
      </c>
    </row>
    <row r="14" spans="1:35" ht="22.5" customHeight="1">
      <c r="A14" s="340"/>
      <c r="B14" s="342"/>
      <c r="C14" s="14" t="str">
        <f>IF(ISBLANK(Dブロック進行表!$E6),"",Dブロック進行表!$E6)</f>
        <v/>
      </c>
      <c r="D14" s="12" t="s">
        <v>26</v>
      </c>
      <c r="E14" s="13" t="str">
        <f>IF(ISBLANK(Dブロック進行表!$C6),"",Dブロック進行表!$C6)</f>
        <v/>
      </c>
      <c r="F14" s="14" t="str">
        <f>IF(ISBLANK(Dブロック進行表!$E10),"",Dブロック進行表!$E10)</f>
        <v/>
      </c>
      <c r="G14" s="12" t="s">
        <v>26</v>
      </c>
      <c r="H14" s="13" t="str">
        <f>IF(ISBLANK(Dブロック進行表!$C10),"",Dブロック進行表!$C10)</f>
        <v/>
      </c>
      <c r="I14" s="14" t="str">
        <f>IF(ISBLANK(Dブロック進行表!$E13),"",Dブロック進行表!$E13)</f>
        <v/>
      </c>
      <c r="J14" s="12" t="s">
        <v>26</v>
      </c>
      <c r="K14" s="13" t="str">
        <f>IF(ISBLANK(Dブロック進行表!$C13),"",Dブロック進行表!$C13)</f>
        <v/>
      </c>
      <c r="L14" s="125"/>
      <c r="M14" s="126"/>
      <c r="N14" s="127"/>
      <c r="O14" s="14" t="str">
        <f>IF(ISBLANK(Dブロック進行表!$C16),"",Dブロック進行表!$C16)</f>
        <v/>
      </c>
      <c r="P14" s="12" t="s">
        <v>26</v>
      </c>
      <c r="Q14" s="13" t="str">
        <f>IF(ISBLANK(Dブロック進行表!$E16),"",Dブロック進行表!$E16)</f>
        <v/>
      </c>
      <c r="R14" s="14" t="str">
        <f>IF(ISBLANK(Dブロック進行表!$C17),"",Dブロック進行表!$C17)</f>
        <v/>
      </c>
      <c r="S14" s="12" t="s">
        <v>26</v>
      </c>
      <c r="T14" s="13" t="str">
        <f>IF(ISBLANK(Dブロック進行表!$E17),"",Dブロック進行表!$E17)</f>
        <v/>
      </c>
      <c r="U14" s="235"/>
      <c r="V14" s="230"/>
      <c r="W14" s="230"/>
      <c r="X14" s="230"/>
      <c r="Y14" s="239"/>
      <c r="Z14" s="230"/>
      <c r="AA14" s="231"/>
      <c r="AB14" s="231"/>
      <c r="AC14" s="237"/>
      <c r="AD14" s="233"/>
      <c r="AE14" s="228"/>
    </row>
    <row r="15" spans="1:35" ht="22.5" customHeight="1">
      <c r="A15" s="339">
        <v>5</v>
      </c>
      <c r="B15" s="341" t="str">
        <f>'2022年U8後期参加チームリスト'!D29</f>
        <v xml:space="preserve">八幡山 </v>
      </c>
      <c r="C15" s="242" t="str">
        <f>IF(ISTEXT(C16),"",IF(C16-E16&gt;0,"○",IF(E16-C16&gt;0,"●",IF(C16-E16=0,"△"))))</f>
        <v/>
      </c>
      <c r="D15" s="243"/>
      <c r="E15" s="244"/>
      <c r="F15" s="242" t="str">
        <f>IF(ISTEXT(F16),"",IF(F16-H16&gt;0,"○",IF(H16-F16&gt;0,"●",IF(F16-H16=0,"△"))))</f>
        <v/>
      </c>
      <c r="G15" s="243"/>
      <c r="H15" s="244"/>
      <c r="I15" s="242" t="str">
        <f>IF(ISTEXT(I16),"",IF(I16-K16&gt;0,"○",IF(K16-I16&gt;0,"●",IF(I16-K16=0,"△"))))</f>
        <v/>
      </c>
      <c r="J15" s="243"/>
      <c r="K15" s="244"/>
      <c r="L15" s="242" t="str">
        <f>IF(ISTEXT(L16),"",IF(L16-N16&gt;0,"○",IF(N16-L16&gt;0,"●",IF(L16-N16=0,"△"))))</f>
        <v/>
      </c>
      <c r="M15" s="243"/>
      <c r="N15" s="244"/>
      <c r="O15" s="245"/>
      <c r="P15" s="246"/>
      <c r="Q15" s="247"/>
      <c r="R15" s="242" t="str">
        <f>IF(ISTEXT(R16),"",IF(R16-T16&gt;0,"○",IF(T16-R16&gt;0,"●",IF(R16-T16=0,"△"))))</f>
        <v/>
      </c>
      <c r="S15" s="243"/>
      <c r="T15" s="244"/>
      <c r="U15" s="234">
        <f>COUNT(C16:T16)/2</f>
        <v>0</v>
      </c>
      <c r="V15" s="229">
        <f t="shared" ref="V15" si="3">5-U15</f>
        <v>5</v>
      </c>
      <c r="W15" s="229" t="str">
        <f>IF(U15=0,"",COUNTIF(C15:T15,"○"))</f>
        <v/>
      </c>
      <c r="X15" s="229" t="str">
        <f>IF(U15=0,"",COUNTIF(C15:T15,"●"))</f>
        <v/>
      </c>
      <c r="Y15" s="238" t="str">
        <f>IF(U15=0,"",COUNTIF(C15:T15,"△"))</f>
        <v/>
      </c>
      <c r="Z15" s="229" t="str">
        <f>IF(U15=0,"",W15*3+Y15*1)</f>
        <v/>
      </c>
      <c r="AA15" s="229" t="str">
        <f>IF(U15=0,"",SUM(C16,F16,I16,L16,O16,R16,,,))</f>
        <v/>
      </c>
      <c r="AB15" s="229" t="str">
        <f>IF(U15=0,"",SUM(E16,H16,K16,N16,Q16,T16,,,))</f>
        <v/>
      </c>
      <c r="AC15" s="236" t="str">
        <f>IF(U15=0,"",AA15-AB15)</f>
        <v/>
      </c>
      <c r="AD15" s="232" t="str">
        <f>IF(U15=0,"",Z15+1/10000*AC15)</f>
        <v/>
      </c>
      <c r="AE15" s="227" t="str">
        <f>IF(U15=0,"",RANK(AD15,$AD$5:$AD$18,0))</f>
        <v/>
      </c>
    </row>
    <row r="16" spans="1:35" ht="22.5" customHeight="1">
      <c r="A16" s="340"/>
      <c r="B16" s="342"/>
      <c r="C16" s="14" t="str">
        <f>IF(ISBLANK(Dブロック進行表!$E7),"",Dブロック進行表!$E7)</f>
        <v/>
      </c>
      <c r="D16" s="12" t="s">
        <v>26</v>
      </c>
      <c r="E16" s="13" t="str">
        <f>IF(ISBLANK(Dブロック進行表!$C7),"",Dブロック進行表!$C7)</f>
        <v/>
      </c>
      <c r="F16" s="14" t="str">
        <f>IF(ISBLANK(Dブロック進行表!$E11),"",Dブロック進行表!$E11)</f>
        <v/>
      </c>
      <c r="G16" s="12" t="s">
        <v>26</v>
      </c>
      <c r="H16" s="13" t="str">
        <f>IF(ISBLANK(Dブロック進行表!$C11),"",Dブロック進行表!$C11)</f>
        <v/>
      </c>
      <c r="I16" s="14" t="str">
        <f>IF(ISBLANK(Dブロック進行表!$E14),"",Dブロック進行表!$E14)</f>
        <v/>
      </c>
      <c r="J16" s="12" t="s">
        <v>26</v>
      </c>
      <c r="K16" s="13" t="str">
        <f>IF(ISBLANK(Dブロック進行表!$C14),"",Dブロック進行表!$C14)</f>
        <v/>
      </c>
      <c r="L16" s="14" t="str">
        <f>IF(ISBLANK(Dブロック進行表!$E16),"",Dブロック進行表!$E16)</f>
        <v/>
      </c>
      <c r="M16" s="12" t="s">
        <v>26</v>
      </c>
      <c r="N16" s="13" t="str">
        <f>IF(ISBLANK(Dブロック進行表!$C16),"",Dブロック進行表!$C16)</f>
        <v/>
      </c>
      <c r="O16" s="125"/>
      <c r="P16" s="126"/>
      <c r="Q16" s="127"/>
      <c r="R16" s="14" t="str">
        <f>IF(ISBLANK(Dブロック進行表!$C18),"",Dブロック進行表!$C18)</f>
        <v/>
      </c>
      <c r="S16" s="12" t="s">
        <v>26</v>
      </c>
      <c r="T16" s="13" t="str">
        <f>IF(ISBLANK(Dブロック進行表!$E18),"",Dブロック進行表!$E18)</f>
        <v/>
      </c>
      <c r="U16" s="235"/>
      <c r="V16" s="230"/>
      <c r="W16" s="230"/>
      <c r="X16" s="230"/>
      <c r="Y16" s="239"/>
      <c r="Z16" s="230"/>
      <c r="AA16" s="231"/>
      <c r="AB16" s="231"/>
      <c r="AC16" s="237"/>
      <c r="AD16" s="233"/>
      <c r="AE16" s="228"/>
    </row>
    <row r="17" spans="1:31" ht="22.5" customHeight="1">
      <c r="A17" s="339">
        <v>6</v>
      </c>
      <c r="B17" s="341" t="str">
        <f>'2022年U8後期参加チームリスト'!D30</f>
        <v xml:space="preserve">松丘 </v>
      </c>
      <c r="C17" s="242" t="str">
        <f>IF(ISTEXT(C18),"",IF(C18-E18&gt;0,"○",IF(E18-C18&gt;0,"●",IF(C18-E18=0,"△"))))</f>
        <v/>
      </c>
      <c r="D17" s="243"/>
      <c r="E17" s="244"/>
      <c r="F17" s="242" t="str">
        <f>IF(ISTEXT(F18),"",IF(F18-H18&gt;0,"○",IF(H18-F18&gt;0,"●",IF(F18-H18=0,"△"))))</f>
        <v/>
      </c>
      <c r="G17" s="243"/>
      <c r="H17" s="244"/>
      <c r="I17" s="242" t="str">
        <f>IF(ISTEXT(I18),"",IF(I18-K18&gt;0,"○",IF(K18-I18&gt;0,"●",IF(I18-K18=0,"△"))))</f>
        <v/>
      </c>
      <c r="J17" s="243"/>
      <c r="K17" s="244"/>
      <c r="L17" s="242" t="str">
        <f>IF(ISTEXT(L18),"",IF(L18-N18&gt;0,"○",IF(N18-L18&gt;0,"●",IF(L18-N18=0,"△"))))</f>
        <v/>
      </c>
      <c r="M17" s="243"/>
      <c r="N17" s="244"/>
      <c r="O17" s="242" t="str">
        <f>IF(ISTEXT(O18),"",IF(O18-Q18&gt;0,"○",IF(Q18-O18&gt;0,"●",IF(O18-Q18=0,"△"))))</f>
        <v/>
      </c>
      <c r="P17" s="243"/>
      <c r="Q17" s="244"/>
      <c r="R17" s="245"/>
      <c r="S17" s="246"/>
      <c r="T17" s="247"/>
      <c r="U17" s="234">
        <f>COUNT(C18:T18)/2</f>
        <v>0</v>
      </c>
      <c r="V17" s="229">
        <f t="shared" ref="V17" si="4">5-U17</f>
        <v>5</v>
      </c>
      <c r="W17" s="229" t="str">
        <f>IF(U17=0,"",COUNTIF(C17:T17,"○"))</f>
        <v/>
      </c>
      <c r="X17" s="229" t="str">
        <f>IF(U17=0,"",COUNTIF(C17:T17,"●"))</f>
        <v/>
      </c>
      <c r="Y17" s="238" t="str">
        <f>IF(U17=0,"",COUNTIF(C17:T17,"△"))</f>
        <v/>
      </c>
      <c r="Z17" s="229" t="str">
        <f>IF(U17=0,"",W17*3+Y17*1)</f>
        <v/>
      </c>
      <c r="AA17" s="229" t="str">
        <f>IF(U17=0,"",SUM(C18,F18,I18,L18,O18,R18,,,))</f>
        <v/>
      </c>
      <c r="AB17" s="229" t="str">
        <f>IF(U17=0,"",SUM(E18,H18,K18,N18,Q18,T18,,,))</f>
        <v/>
      </c>
      <c r="AC17" s="236" t="str">
        <f>IF(U17=0,"",AA17-AB17)</f>
        <v/>
      </c>
      <c r="AD17" s="232" t="str">
        <f>IF(U17=0,"",Z17+1/10000*AC17)</f>
        <v/>
      </c>
      <c r="AE17" s="227" t="str">
        <f>IF(U17=0,"",RANK(AD17,$AD$5:$AD$18,0))</f>
        <v/>
      </c>
    </row>
    <row r="18" spans="1:31" ht="22.5" customHeight="1">
      <c r="A18" s="340"/>
      <c r="B18" s="342"/>
      <c r="C18" s="14" t="str">
        <f>IF(ISBLANK(Dブロック進行表!$E8),"",Dブロック進行表!$E8)</f>
        <v/>
      </c>
      <c r="D18" s="12" t="s">
        <v>26</v>
      </c>
      <c r="E18" s="13" t="str">
        <f>IF(ISBLANK(Dブロック進行表!$C8),"",Dブロック進行表!$C8)</f>
        <v/>
      </c>
      <c r="F18" s="14" t="str">
        <f>IF(ISBLANK(Dブロック進行表!$E12),"",Dブロック進行表!$E12)</f>
        <v/>
      </c>
      <c r="G18" s="12" t="s">
        <v>26</v>
      </c>
      <c r="H18" s="13" t="str">
        <f>IF(ISBLANK(Dブロック進行表!$C12),"",Dブロック進行表!$C12)</f>
        <v/>
      </c>
      <c r="I18" s="14" t="str">
        <f>IF(ISBLANK(Dブロック進行表!$E15),"",Dブロック進行表!$E15)</f>
        <v/>
      </c>
      <c r="J18" s="12" t="s">
        <v>26</v>
      </c>
      <c r="K18" s="13" t="str">
        <f>IF(ISBLANK(Dブロック進行表!$C15),"",Dブロック進行表!$C15)</f>
        <v/>
      </c>
      <c r="L18" s="14" t="str">
        <f>IF(ISBLANK(Dブロック進行表!$E17),"",Dブロック進行表!$E17)</f>
        <v/>
      </c>
      <c r="M18" s="12" t="s">
        <v>26</v>
      </c>
      <c r="N18" s="13" t="str">
        <f>IF(ISBLANK(Dブロック進行表!$C17),"",Dブロック進行表!$C17)</f>
        <v/>
      </c>
      <c r="O18" s="14" t="str">
        <f>IF(ISBLANK(Dブロック進行表!$E18),"",Dブロック進行表!$E18)</f>
        <v/>
      </c>
      <c r="P18" s="12" t="s">
        <v>26</v>
      </c>
      <c r="Q18" s="13" t="str">
        <f>IF(ISBLANK(Dブロック進行表!$C18),"",Dブロック進行表!$C18)</f>
        <v/>
      </c>
      <c r="R18" s="125"/>
      <c r="S18" s="126"/>
      <c r="T18" s="127"/>
      <c r="U18" s="235"/>
      <c r="V18" s="230"/>
      <c r="W18" s="230"/>
      <c r="X18" s="230"/>
      <c r="Y18" s="239"/>
      <c r="Z18" s="230"/>
      <c r="AA18" s="231"/>
      <c r="AB18" s="231"/>
      <c r="AC18" s="237"/>
      <c r="AD18" s="233"/>
      <c r="AE18" s="228"/>
    </row>
    <row r="19" spans="1:31" ht="18" customHeight="1">
      <c r="B19" s="1"/>
      <c r="C19" s="2"/>
      <c r="D19" s="3"/>
      <c r="E19" s="2"/>
      <c r="F19" s="2"/>
      <c r="G19" s="3"/>
      <c r="H19" s="2"/>
      <c r="I19" s="2"/>
      <c r="J19" s="3"/>
      <c r="K19" s="2"/>
      <c r="L19" s="2"/>
      <c r="N19" s="2"/>
      <c r="O19" s="2"/>
      <c r="Q19" s="2"/>
      <c r="R19" s="2"/>
      <c r="T19" s="2"/>
      <c r="AE19" s="4"/>
    </row>
  </sheetData>
  <sheetProtection sheet="1" objects="1" scenarios="1" formatCells="0" selectLockedCells="1"/>
  <mergeCells count="132">
    <mergeCell ref="AB15:AB16"/>
    <mergeCell ref="AC15:AC16"/>
    <mergeCell ref="AD15:AD16"/>
    <mergeCell ref="AC17:AC18"/>
    <mergeCell ref="AD17:AD18"/>
    <mergeCell ref="AE17:AE18"/>
    <mergeCell ref="W17:W18"/>
    <mergeCell ref="X17:X18"/>
    <mergeCell ref="Y17:Y18"/>
    <mergeCell ref="Z17:Z18"/>
    <mergeCell ref="AA17:AA18"/>
    <mergeCell ref="AB17:AB18"/>
    <mergeCell ref="A17:A18"/>
    <mergeCell ref="B17:B18"/>
    <mergeCell ref="C17:E17"/>
    <mergeCell ref="F17:H17"/>
    <mergeCell ref="I17:K17"/>
    <mergeCell ref="U15:U16"/>
    <mergeCell ref="V15:V16"/>
    <mergeCell ref="W15:W16"/>
    <mergeCell ref="X15:X16"/>
    <mergeCell ref="L17:N17"/>
    <mergeCell ref="O17:Q17"/>
    <mergeCell ref="R17:T17"/>
    <mergeCell ref="U17:U18"/>
    <mergeCell ref="V17:V18"/>
    <mergeCell ref="AE13:AE14"/>
    <mergeCell ref="A15:A16"/>
    <mergeCell ref="B15:B16"/>
    <mergeCell ref="C15:E15"/>
    <mergeCell ref="F15:H15"/>
    <mergeCell ref="I15:K15"/>
    <mergeCell ref="L15:N15"/>
    <mergeCell ref="O15:Q15"/>
    <mergeCell ref="R15:T15"/>
    <mergeCell ref="Y13:Y14"/>
    <mergeCell ref="Z13:Z14"/>
    <mergeCell ref="AA13:AA14"/>
    <mergeCell ref="AB13:AB14"/>
    <mergeCell ref="AC13:AC14"/>
    <mergeCell ref="AD13:AD14"/>
    <mergeCell ref="R13:T13"/>
    <mergeCell ref="U13:U14"/>
    <mergeCell ref="V13:V14"/>
    <mergeCell ref="W13:W14"/>
    <mergeCell ref="X13:X14"/>
    <mergeCell ref="AE15:AE16"/>
    <mergeCell ref="Y15:Y16"/>
    <mergeCell ref="Z15:Z16"/>
    <mergeCell ref="AA15:AA16"/>
    <mergeCell ref="A13:A14"/>
    <mergeCell ref="B13:B14"/>
    <mergeCell ref="C13:E13"/>
    <mergeCell ref="F13:H13"/>
    <mergeCell ref="I13:K13"/>
    <mergeCell ref="L13:N13"/>
    <mergeCell ref="O13:Q13"/>
    <mergeCell ref="W11:W12"/>
    <mergeCell ref="X11:X12"/>
    <mergeCell ref="L11:N11"/>
    <mergeCell ref="O11:Q11"/>
    <mergeCell ref="R11:T11"/>
    <mergeCell ref="U11:U12"/>
    <mergeCell ref="V11:V12"/>
    <mergeCell ref="AA9:AA10"/>
    <mergeCell ref="AB9:AB10"/>
    <mergeCell ref="AC9:AC10"/>
    <mergeCell ref="AD9:AD10"/>
    <mergeCell ref="AE9:AE10"/>
    <mergeCell ref="A11:A12"/>
    <mergeCell ref="B11:B12"/>
    <mergeCell ref="C11:E11"/>
    <mergeCell ref="F11:H11"/>
    <mergeCell ref="I11:K11"/>
    <mergeCell ref="U9:U10"/>
    <mergeCell ref="V9:V10"/>
    <mergeCell ref="W9:W10"/>
    <mergeCell ref="X9:X10"/>
    <mergeCell ref="Y9:Y10"/>
    <mergeCell ref="Z9:Z10"/>
    <mergeCell ref="AC11:AC12"/>
    <mergeCell ref="AD11:AD12"/>
    <mergeCell ref="AE11:AE12"/>
    <mergeCell ref="Y11:Y12"/>
    <mergeCell ref="Z11:Z12"/>
    <mergeCell ref="AA11:AA12"/>
    <mergeCell ref="AB11:AB12"/>
    <mergeCell ref="A9:A10"/>
    <mergeCell ref="B9:B10"/>
    <mergeCell ref="C9:E9"/>
    <mergeCell ref="F9:H9"/>
    <mergeCell ref="I9:K9"/>
    <mergeCell ref="L9:N9"/>
    <mergeCell ref="O9:Q9"/>
    <mergeCell ref="R9:T9"/>
    <mergeCell ref="Y7:Y8"/>
    <mergeCell ref="R7:T7"/>
    <mergeCell ref="U7:U8"/>
    <mergeCell ref="V7:V8"/>
    <mergeCell ref="W7:W8"/>
    <mergeCell ref="X7:X8"/>
    <mergeCell ref="AD5:AD6"/>
    <mergeCell ref="AE5:AE6"/>
    <mergeCell ref="A7:A8"/>
    <mergeCell ref="B7:B8"/>
    <mergeCell ref="F7:H7"/>
    <mergeCell ref="I7:K7"/>
    <mergeCell ref="L7:N7"/>
    <mergeCell ref="O7:Q7"/>
    <mergeCell ref="V5:V6"/>
    <mergeCell ref="W5:W6"/>
    <mergeCell ref="X5:X6"/>
    <mergeCell ref="Y5:Y6"/>
    <mergeCell ref="Z5:Z6"/>
    <mergeCell ref="AA5:AA6"/>
    <mergeCell ref="AE7:AE8"/>
    <mergeCell ref="Z7:Z8"/>
    <mergeCell ref="AA7:AA8"/>
    <mergeCell ref="AB7:AB8"/>
    <mergeCell ref="AC7:AC8"/>
    <mergeCell ref="AD7:AD8"/>
    <mergeCell ref="Z4:AC4"/>
    <mergeCell ref="A5:B6"/>
    <mergeCell ref="C5:E6"/>
    <mergeCell ref="F5:H6"/>
    <mergeCell ref="I5:K6"/>
    <mergeCell ref="L5:N6"/>
    <mergeCell ref="O5:Q6"/>
    <mergeCell ref="R5:T6"/>
    <mergeCell ref="U5:U6"/>
    <mergeCell ref="AB5:AB6"/>
    <mergeCell ref="AC5:AC6"/>
  </mergeCells>
  <phoneticPr fontId="2"/>
  <pageMargins left="0.75" right="0.44" top="0.63" bottom="0.15748031496062992" header="0" footer="0"/>
  <pageSetup paperSize="9" scale="84"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J1011"/>
  <sheetViews>
    <sheetView showGridLines="0" zoomScaleNormal="100" workbookViewId="0">
      <pane xSplit="1" ySplit="3" topLeftCell="B4" activePane="bottomRight" state="frozen"/>
      <selection activeCell="J15" sqref="J15"/>
      <selection pane="topRight" activeCell="J15" sqref="J15"/>
      <selection pane="bottomLeft" activeCell="J15" sqref="J15"/>
      <selection pane="bottomRight" activeCell="E4" sqref="E4:F18"/>
    </sheetView>
  </sheetViews>
  <sheetFormatPr defaultColWidth="14.44140625" defaultRowHeight="15" customHeight="1"/>
  <cols>
    <col min="1" max="1" width="6.5546875" style="21" customWidth="1"/>
    <col min="2" max="2" width="23" style="21" customWidth="1"/>
    <col min="3" max="3" width="5.5546875" style="21" customWidth="1"/>
    <col min="4" max="4" width="23" style="21" customWidth="1"/>
    <col min="5" max="5" width="5.5546875" style="21" customWidth="1"/>
    <col min="6" max="6" width="14.6640625" style="21" customWidth="1"/>
    <col min="7" max="7" width="3.44140625" style="21" customWidth="1"/>
    <col min="8" max="8" width="20" style="21" customWidth="1"/>
    <col min="9" max="9" width="15.109375" style="21" customWidth="1"/>
    <col min="10" max="10" width="33.44140625" style="21" bestFit="1" customWidth="1"/>
    <col min="11" max="26" width="8.6640625" style="21" customWidth="1"/>
    <col min="27" max="16384" width="14.44140625" style="21"/>
  </cols>
  <sheetData>
    <row r="1" spans="1:10" ht="18.75" customHeight="1">
      <c r="A1" s="74" t="s">
        <v>255</v>
      </c>
      <c r="B1" s="163" t="s">
        <v>13</v>
      </c>
      <c r="C1" s="15" t="str">
        <f>IF(SUM(C4:C18)=0,"",COUNT(C4:C18))</f>
        <v/>
      </c>
      <c r="D1" s="34" t="s">
        <v>37</v>
      </c>
      <c r="E1" s="36"/>
      <c r="F1" s="37"/>
      <c r="G1" s="23"/>
      <c r="H1" s="23"/>
      <c r="I1" s="11"/>
    </row>
    <row r="2" spans="1:10" ht="18.75" customHeight="1">
      <c r="A2" s="75" t="s">
        <v>242</v>
      </c>
      <c r="B2" s="163" t="s">
        <v>27</v>
      </c>
      <c r="C2" s="16" t="str">
        <f>IF(SUM(C4:C18)=0,"",21-C1)</f>
        <v/>
      </c>
      <c r="D2" s="129" t="s">
        <v>38</v>
      </c>
      <c r="E2" s="35"/>
      <c r="F2" s="35"/>
      <c r="G2" s="23"/>
      <c r="H2" s="23"/>
      <c r="I2" s="11"/>
    </row>
    <row r="3" spans="1:10" ht="18.75" customHeight="1">
      <c r="A3" s="163"/>
      <c r="B3" s="164" t="s">
        <v>29</v>
      </c>
      <c r="C3" s="165" t="s">
        <v>15</v>
      </c>
      <c r="D3" s="164" t="s">
        <v>29</v>
      </c>
      <c r="E3" s="165" t="s">
        <v>15</v>
      </c>
      <c r="F3" s="163" t="s">
        <v>36</v>
      </c>
      <c r="G3" s="163" t="s">
        <v>30</v>
      </c>
      <c r="H3" s="163" t="s">
        <v>31</v>
      </c>
      <c r="I3" s="163" t="s">
        <v>32</v>
      </c>
      <c r="J3" s="166" t="s">
        <v>40</v>
      </c>
    </row>
    <row r="4" spans="1:10" ht="14.1" customHeight="1">
      <c r="A4" s="163">
        <v>1</v>
      </c>
      <c r="B4" s="63" t="str">
        <f>'2022年U8後期参加チームリスト'!$D$31</f>
        <v xml:space="preserve">北沢 </v>
      </c>
      <c r="C4" s="27"/>
      <c r="D4" s="63" t="str">
        <f>'2022年U8後期参加チームリスト'!D32</f>
        <v xml:space="preserve">なかまち </v>
      </c>
      <c r="E4" s="27"/>
      <c r="F4" s="28"/>
      <c r="G4" s="24" t="str">
        <f>IF(F4=0,"",F4)</f>
        <v/>
      </c>
      <c r="H4" s="29"/>
      <c r="I4" s="29"/>
      <c r="J4" s="76" t="s">
        <v>243</v>
      </c>
    </row>
    <row r="5" spans="1:10" ht="14.1" customHeight="1">
      <c r="A5" s="163">
        <v>2</v>
      </c>
      <c r="B5" s="63" t="str">
        <f>'2022年U8後期参加チームリスト'!$D$31</f>
        <v xml:space="preserve">北沢 </v>
      </c>
      <c r="C5" s="27"/>
      <c r="D5" s="63" t="str">
        <f>'2022年U8後期参加チームリスト'!D33</f>
        <v xml:space="preserve">松沢 </v>
      </c>
      <c r="E5" s="27"/>
      <c r="F5" s="28"/>
      <c r="G5" s="24" t="str">
        <f t="shared" ref="G5:G18" si="0">IF(F5=0,"",F5)</f>
        <v/>
      </c>
      <c r="H5" s="29"/>
      <c r="I5" s="29"/>
      <c r="J5" s="38">
        <f>COUNTIFS($F$4:$F$18,"&gt;=2022/10/1",$F$4:$F$18,"&lt;=2022/10/31")</f>
        <v>0</v>
      </c>
    </row>
    <row r="6" spans="1:10" ht="14.1" customHeight="1">
      <c r="A6" s="163">
        <v>3</v>
      </c>
      <c r="B6" s="63" t="str">
        <f>'2022年U8後期参加チームリスト'!$D$31</f>
        <v xml:space="preserve">北沢 </v>
      </c>
      <c r="C6" s="27"/>
      <c r="D6" s="63" t="str">
        <f>'2022年U8後期参加チームリスト'!D34</f>
        <v>武蔵丘 B</v>
      </c>
      <c r="E6" s="27"/>
      <c r="F6" s="28"/>
      <c r="G6" s="24" t="str">
        <f t="shared" si="0"/>
        <v/>
      </c>
      <c r="H6" s="29"/>
      <c r="I6" s="29"/>
      <c r="J6" s="76" t="s">
        <v>245</v>
      </c>
    </row>
    <row r="7" spans="1:10" ht="14.1" customHeight="1">
      <c r="A7" s="163">
        <v>4</v>
      </c>
      <c r="B7" s="63" t="str">
        <f>'2022年U8後期参加チームリスト'!$D$31</f>
        <v xml:space="preserve">北沢 </v>
      </c>
      <c r="C7" s="27"/>
      <c r="D7" s="63" t="str">
        <f>'2022年U8後期参加チームリスト'!D35</f>
        <v>尾山台 A</v>
      </c>
      <c r="E7" s="27"/>
      <c r="F7" s="28"/>
      <c r="G7" s="24" t="str">
        <f t="shared" si="0"/>
        <v/>
      </c>
      <c r="H7" s="29"/>
      <c r="I7" s="29"/>
      <c r="J7" s="38">
        <f>COUNTIFS($F$4:$F$18,"&gt;=2022/11/1",$F$4:$F$18,"&lt;=2022/11/30")</f>
        <v>0</v>
      </c>
    </row>
    <row r="8" spans="1:10" ht="14.1" customHeight="1">
      <c r="A8" s="163">
        <v>5</v>
      </c>
      <c r="B8" s="63" t="str">
        <f>'2022年U8後期参加チームリスト'!$D$31</f>
        <v xml:space="preserve">北沢 </v>
      </c>
      <c r="C8" s="27"/>
      <c r="D8" s="63" t="str">
        <f>'2022年U8後期参加チームリスト'!D36</f>
        <v>城山 A</v>
      </c>
      <c r="E8" s="27"/>
      <c r="F8" s="28"/>
      <c r="G8" s="24" t="str">
        <f t="shared" si="0"/>
        <v/>
      </c>
      <c r="H8" s="29"/>
      <c r="I8" s="29"/>
      <c r="J8" s="76" t="s">
        <v>246</v>
      </c>
    </row>
    <row r="9" spans="1:10" ht="14.1" customHeight="1">
      <c r="A9" s="163">
        <v>6</v>
      </c>
      <c r="B9" s="63" t="str">
        <f>'2022年U8後期参加チームリスト'!$D$32</f>
        <v xml:space="preserve">なかまち </v>
      </c>
      <c r="C9" s="27"/>
      <c r="D9" s="63" t="str">
        <f>'2022年U8後期参加チームリスト'!D33</f>
        <v xml:space="preserve">松沢 </v>
      </c>
      <c r="E9" s="27"/>
      <c r="F9" s="28"/>
      <c r="G9" s="24" t="str">
        <f t="shared" si="0"/>
        <v/>
      </c>
      <c r="H9" s="29"/>
      <c r="I9" s="29"/>
      <c r="J9" s="38">
        <f>COUNTIFS($F$4:$F$18,"&gt;=2022/12/1",$F$4:$F$18,"&lt;=2022/12/31")</f>
        <v>0</v>
      </c>
    </row>
    <row r="10" spans="1:10" ht="14.1" customHeight="1">
      <c r="A10" s="163">
        <v>7</v>
      </c>
      <c r="B10" s="63" t="str">
        <f>'2022年U8後期参加チームリスト'!$D$32</f>
        <v xml:space="preserve">なかまち </v>
      </c>
      <c r="C10" s="27"/>
      <c r="D10" s="63" t="str">
        <f>'2022年U8後期参加チームリスト'!D34</f>
        <v>武蔵丘 B</v>
      </c>
      <c r="E10" s="27"/>
      <c r="F10" s="28"/>
      <c r="G10" s="24" t="str">
        <f t="shared" si="0"/>
        <v/>
      </c>
      <c r="H10" s="29"/>
      <c r="I10" s="29"/>
      <c r="J10" s="76" t="s">
        <v>248</v>
      </c>
    </row>
    <row r="11" spans="1:10" ht="14.1" customHeight="1">
      <c r="A11" s="163">
        <v>8</v>
      </c>
      <c r="B11" s="63" t="str">
        <f>'2022年U8後期参加チームリスト'!$D$32</f>
        <v xml:space="preserve">なかまち </v>
      </c>
      <c r="C11" s="27"/>
      <c r="D11" s="63" t="str">
        <f>'2022年U8後期参加チームリスト'!D35</f>
        <v>尾山台 A</v>
      </c>
      <c r="E11" s="27"/>
      <c r="F11" s="28"/>
      <c r="G11" s="24" t="str">
        <f t="shared" si="0"/>
        <v/>
      </c>
      <c r="H11" s="29"/>
      <c r="I11" s="29"/>
      <c r="J11" s="38">
        <f>COUNTIFS($F$4:$F$18,"&gt;=2023/1/1",$F$4:$F$18,"&lt;=2023/1/31")</f>
        <v>0</v>
      </c>
    </row>
    <row r="12" spans="1:10" ht="14.1" customHeight="1">
      <c r="A12" s="163">
        <v>9</v>
      </c>
      <c r="B12" s="63" t="str">
        <f>'2022年U8後期参加チームリスト'!$D$32</f>
        <v xml:space="preserve">なかまち </v>
      </c>
      <c r="C12" s="27"/>
      <c r="D12" s="63" t="str">
        <f>'2022年U8後期参加チームリスト'!D36</f>
        <v>城山 A</v>
      </c>
      <c r="E12" s="27"/>
      <c r="F12" s="28"/>
      <c r="G12" s="24" t="str">
        <f t="shared" si="0"/>
        <v/>
      </c>
      <c r="H12" s="29"/>
      <c r="I12" s="29"/>
      <c r="J12" s="76" t="s">
        <v>249</v>
      </c>
    </row>
    <row r="13" spans="1:10" ht="14.1" customHeight="1">
      <c r="A13" s="163">
        <v>10</v>
      </c>
      <c r="B13" s="63" t="str">
        <f>'2022年U8後期参加チームリスト'!$D$33</f>
        <v xml:space="preserve">松沢 </v>
      </c>
      <c r="C13" s="27"/>
      <c r="D13" s="63" t="str">
        <f>'2022年U8後期参加チームリスト'!D34</f>
        <v>武蔵丘 B</v>
      </c>
      <c r="E13" s="27"/>
      <c r="F13" s="28"/>
      <c r="G13" s="24" t="str">
        <f t="shared" si="0"/>
        <v/>
      </c>
      <c r="H13" s="29"/>
      <c r="I13" s="29"/>
      <c r="J13" s="64">
        <f>COUNTIFS($F$4:$F$18,"&gt;=2023/2/1",$F$4:$F$18,"&lt;=2023/2/28")</f>
        <v>0</v>
      </c>
    </row>
    <row r="14" spans="1:10" ht="14.1" customHeight="1">
      <c r="A14" s="163">
        <v>11</v>
      </c>
      <c r="B14" s="63" t="str">
        <f>'2022年U8後期参加チームリスト'!$D$33</f>
        <v xml:space="preserve">松沢 </v>
      </c>
      <c r="C14" s="27"/>
      <c r="D14" s="63" t="str">
        <f>'2022年U8後期参加チームリスト'!D35</f>
        <v>尾山台 A</v>
      </c>
      <c r="E14" s="27"/>
      <c r="F14" s="28"/>
      <c r="G14" s="24" t="str">
        <f t="shared" si="0"/>
        <v/>
      </c>
      <c r="H14" s="29"/>
      <c r="I14" s="29"/>
      <c r="J14" s="167" t="s">
        <v>259</v>
      </c>
    </row>
    <row r="15" spans="1:10" ht="14.1" customHeight="1">
      <c r="A15" s="163">
        <v>12</v>
      </c>
      <c r="B15" s="63" t="str">
        <f>'2022年U8後期参加チームリスト'!$D$33</f>
        <v xml:space="preserve">松沢 </v>
      </c>
      <c r="C15" s="27"/>
      <c r="D15" s="63" t="str">
        <f>'2022年U8後期参加チームリスト'!D36</f>
        <v>城山 A</v>
      </c>
      <c r="E15" s="27"/>
      <c r="F15" s="28"/>
      <c r="G15" s="24" t="str">
        <f t="shared" si="0"/>
        <v/>
      </c>
      <c r="H15" s="29"/>
      <c r="I15" s="29"/>
      <c r="J15" s="168">
        <f>COUNTIFS($F$4:$F$18,"&gt;=2022/9/1",$F$4:$F$18,"&lt;=2023/2/28")</f>
        <v>0</v>
      </c>
    </row>
    <row r="16" spans="1:10" ht="14.1" customHeight="1">
      <c r="A16" s="163">
        <v>13</v>
      </c>
      <c r="B16" s="63" t="str">
        <f>'2022年U8後期参加チームリスト'!$D$34</f>
        <v>武蔵丘 B</v>
      </c>
      <c r="C16" s="27"/>
      <c r="D16" s="63" t="str">
        <f>'2022年U8後期参加チームリスト'!D35</f>
        <v>尾山台 A</v>
      </c>
      <c r="E16" s="27"/>
      <c r="F16" s="28"/>
      <c r="G16" s="24" t="str">
        <f t="shared" si="0"/>
        <v/>
      </c>
      <c r="H16" s="29"/>
      <c r="I16" s="29"/>
    </row>
    <row r="17" spans="1:10" ht="14.1" customHeight="1">
      <c r="A17" s="163">
        <v>14</v>
      </c>
      <c r="B17" s="63" t="str">
        <f>'2022年U8後期参加チームリスト'!$D$34</f>
        <v>武蔵丘 B</v>
      </c>
      <c r="C17" s="27"/>
      <c r="D17" s="63" t="str">
        <f>'2022年U8後期参加チームリスト'!D36</f>
        <v>城山 A</v>
      </c>
      <c r="E17" s="27"/>
      <c r="F17" s="28"/>
      <c r="G17" s="24" t="str">
        <f t="shared" si="0"/>
        <v/>
      </c>
      <c r="H17" s="29"/>
      <c r="I17" s="29"/>
    </row>
    <row r="18" spans="1:10" ht="14.1" customHeight="1">
      <c r="A18" s="163">
        <v>15</v>
      </c>
      <c r="B18" s="63" t="str">
        <f>'2022年U8後期参加チームリスト'!$D$35</f>
        <v>尾山台 A</v>
      </c>
      <c r="C18" s="27"/>
      <c r="D18" s="63" t="str">
        <f>'2022年U8後期参加チームリスト'!D36</f>
        <v>城山 A</v>
      </c>
      <c r="E18" s="27"/>
      <c r="F18" s="28"/>
      <c r="G18" s="24" t="str">
        <f t="shared" si="0"/>
        <v/>
      </c>
      <c r="H18" s="29"/>
      <c r="I18" s="29"/>
    </row>
    <row r="19" spans="1:10" ht="14.1" customHeight="1">
      <c r="E19" s="21" t="s">
        <v>33</v>
      </c>
      <c r="F19" s="17">
        <v>44835</v>
      </c>
    </row>
    <row r="20" spans="1:10" ht="14.1" customHeight="1"/>
    <row r="21" spans="1:10" ht="14.1" customHeight="1">
      <c r="A21" s="33" t="s">
        <v>35</v>
      </c>
    </row>
    <row r="22" spans="1:10" ht="14.1" customHeight="1">
      <c r="A22" s="169" t="s">
        <v>28</v>
      </c>
      <c r="B22" s="169" t="s">
        <v>29</v>
      </c>
      <c r="C22" s="169" t="s">
        <v>19</v>
      </c>
      <c r="D22" s="169" t="s">
        <v>29</v>
      </c>
      <c r="E22" s="169" t="s">
        <v>19</v>
      </c>
      <c r="F22" s="163" t="s">
        <v>36</v>
      </c>
      <c r="G22" s="169" t="s">
        <v>30</v>
      </c>
      <c r="H22" s="169" t="s">
        <v>31</v>
      </c>
      <c r="I22" s="169" t="s">
        <v>32</v>
      </c>
      <c r="J22" s="170" t="s">
        <v>34</v>
      </c>
    </row>
    <row r="23" spans="1:10" ht="14.1" customHeight="1">
      <c r="A23" s="30"/>
      <c r="B23" s="30"/>
      <c r="C23" s="30"/>
      <c r="D23" s="30"/>
      <c r="E23" s="30"/>
      <c r="F23" s="31"/>
      <c r="G23" s="65"/>
      <c r="H23" s="30"/>
      <c r="I23" s="30"/>
      <c r="J23" s="30"/>
    </row>
    <row r="24" spans="1:10" ht="14.1" customHeight="1">
      <c r="A24" s="30"/>
      <c r="B24" s="32"/>
      <c r="C24" s="30"/>
      <c r="D24" s="32"/>
      <c r="E24" s="30"/>
      <c r="F24" s="31"/>
      <c r="G24" s="65"/>
      <c r="H24" s="30"/>
      <c r="I24" s="30"/>
      <c r="J24" s="30"/>
    </row>
    <row r="25" spans="1:10" ht="14.1" customHeight="1">
      <c r="A25" s="30"/>
      <c r="B25" s="32"/>
      <c r="C25" s="30"/>
      <c r="D25" s="32"/>
      <c r="E25" s="30"/>
      <c r="F25" s="31"/>
      <c r="G25" s="65"/>
      <c r="H25" s="30"/>
      <c r="I25" s="30"/>
      <c r="J25" s="30"/>
    </row>
    <row r="26" spans="1:10" ht="14.1" customHeight="1">
      <c r="A26" s="30"/>
      <c r="B26" s="30"/>
      <c r="C26" s="30"/>
      <c r="D26" s="30"/>
      <c r="E26" s="30"/>
      <c r="F26" s="31"/>
      <c r="G26" s="65"/>
      <c r="H26" s="30"/>
      <c r="I26" s="30"/>
      <c r="J26" s="30"/>
    </row>
    <row r="27" spans="1:10" ht="13.5" customHeight="1">
      <c r="A27" s="30"/>
      <c r="B27" s="30"/>
      <c r="C27" s="30"/>
      <c r="D27" s="30"/>
      <c r="E27" s="30"/>
      <c r="F27" s="31"/>
      <c r="G27" s="65"/>
      <c r="H27" s="30"/>
      <c r="I27" s="30"/>
      <c r="J27" s="30"/>
    </row>
    <row r="28" spans="1:10" ht="13.5" customHeight="1">
      <c r="A28" s="30"/>
      <c r="B28" s="30"/>
      <c r="C28" s="30"/>
      <c r="D28" s="30"/>
      <c r="E28" s="30"/>
      <c r="F28" s="31"/>
      <c r="G28" s="65"/>
      <c r="H28" s="30"/>
      <c r="I28" s="30"/>
      <c r="J28" s="30"/>
    </row>
    <row r="29" spans="1:10" ht="13.5" customHeight="1">
      <c r="A29" s="30"/>
      <c r="B29" s="30"/>
      <c r="C29" s="30"/>
      <c r="D29" s="30"/>
      <c r="E29" s="30"/>
      <c r="F29" s="31"/>
      <c r="G29" s="65"/>
      <c r="H29" s="30"/>
      <c r="I29" s="30"/>
      <c r="J29" s="30"/>
    </row>
    <row r="30" spans="1:10" ht="14.1" customHeight="1">
      <c r="A30" s="30"/>
      <c r="B30" s="30"/>
      <c r="C30" s="30"/>
      <c r="D30" s="30"/>
      <c r="E30" s="30"/>
      <c r="F30" s="31"/>
      <c r="G30" s="65"/>
      <c r="H30" s="30"/>
      <c r="I30" s="30"/>
      <c r="J30" s="30"/>
    </row>
    <row r="31" spans="1:10" ht="14.1" customHeight="1">
      <c r="A31" s="30"/>
      <c r="B31" s="30"/>
      <c r="C31" s="30"/>
      <c r="D31" s="30"/>
      <c r="E31" s="30"/>
      <c r="F31" s="31"/>
      <c r="G31" s="65"/>
      <c r="H31" s="30"/>
      <c r="I31" s="30"/>
      <c r="J31" s="30"/>
    </row>
    <row r="32" spans="1:10" ht="14.1" customHeight="1">
      <c r="A32" s="30"/>
      <c r="B32" s="30"/>
      <c r="C32" s="30"/>
      <c r="D32" s="30"/>
      <c r="E32" s="30"/>
      <c r="F32" s="31"/>
      <c r="G32" s="65"/>
      <c r="H32" s="30"/>
      <c r="I32" s="30"/>
      <c r="J32" s="30"/>
    </row>
    <row r="33" spans="1:10" ht="14.1" customHeight="1">
      <c r="A33" s="30"/>
      <c r="B33" s="32"/>
      <c r="C33" s="30"/>
      <c r="D33" s="32"/>
      <c r="E33" s="30"/>
      <c r="F33" s="31"/>
      <c r="G33" s="65"/>
      <c r="H33" s="30"/>
      <c r="I33" s="30"/>
      <c r="J33" s="30"/>
    </row>
    <row r="34" spans="1:10" ht="14.1" customHeight="1">
      <c r="A34" s="30"/>
      <c r="B34" s="32"/>
      <c r="C34" s="30"/>
      <c r="D34" s="32"/>
      <c r="E34" s="30"/>
      <c r="F34" s="31"/>
      <c r="G34" s="65"/>
      <c r="H34" s="30"/>
      <c r="I34" s="30"/>
      <c r="J34" s="30"/>
    </row>
    <row r="35" spans="1:10" ht="14.1" customHeight="1">
      <c r="A35" s="30"/>
      <c r="B35" s="30"/>
      <c r="C35" s="30"/>
      <c r="D35" s="30"/>
      <c r="E35" s="30"/>
      <c r="F35" s="31"/>
      <c r="G35" s="65"/>
      <c r="H35" s="30"/>
      <c r="I35" s="30"/>
      <c r="J35" s="30"/>
    </row>
    <row r="36" spans="1:10" ht="14.1" customHeight="1">
      <c r="A36" s="30"/>
      <c r="B36" s="30"/>
      <c r="C36" s="30"/>
      <c r="D36" s="30"/>
      <c r="E36" s="30"/>
      <c r="F36" s="31"/>
      <c r="G36" s="65"/>
      <c r="H36" s="30"/>
      <c r="I36" s="30"/>
      <c r="J36" s="30"/>
    </row>
    <row r="37" spans="1:10" ht="14.1" customHeight="1">
      <c r="A37" s="30"/>
      <c r="B37" s="30"/>
      <c r="C37" s="30"/>
      <c r="D37" s="30"/>
      <c r="E37" s="30"/>
      <c r="F37" s="31"/>
      <c r="G37" s="65"/>
      <c r="H37" s="30"/>
      <c r="I37" s="30"/>
      <c r="J37" s="30"/>
    </row>
    <row r="38" spans="1:10" ht="14.1" customHeight="1">
      <c r="A38" s="30"/>
      <c r="B38" s="30"/>
      <c r="C38" s="30"/>
      <c r="D38" s="30"/>
      <c r="E38" s="30"/>
      <c r="F38" s="31"/>
      <c r="G38" s="65"/>
      <c r="H38" s="30"/>
      <c r="I38" s="30"/>
      <c r="J38" s="30"/>
    </row>
    <row r="39" spans="1:10" ht="14.1" customHeight="1">
      <c r="A39" s="30"/>
      <c r="B39" s="30"/>
      <c r="C39" s="30"/>
      <c r="D39" s="30"/>
      <c r="E39" s="30"/>
      <c r="F39" s="31"/>
      <c r="G39" s="65"/>
      <c r="H39" s="30"/>
      <c r="I39" s="30"/>
      <c r="J39" s="30"/>
    </row>
    <row r="40" spans="1:10" ht="14.1" customHeight="1">
      <c r="A40" s="30"/>
      <c r="B40" s="30"/>
      <c r="C40" s="30"/>
      <c r="D40" s="30"/>
      <c r="E40" s="30"/>
      <c r="F40" s="31"/>
      <c r="G40" s="65"/>
      <c r="H40" s="30"/>
      <c r="I40" s="30"/>
      <c r="J40" s="30"/>
    </row>
    <row r="41" spans="1:10" ht="14.1" customHeight="1">
      <c r="A41" s="30"/>
      <c r="B41" s="30"/>
      <c r="C41" s="30"/>
      <c r="D41" s="30"/>
      <c r="E41" s="30"/>
      <c r="F41" s="31"/>
      <c r="G41" s="65"/>
      <c r="H41" s="30"/>
      <c r="I41" s="30"/>
      <c r="J41" s="30"/>
    </row>
    <row r="42" spans="1:10" ht="14.1" customHeight="1">
      <c r="A42" s="30"/>
      <c r="B42" s="30"/>
      <c r="C42" s="30"/>
      <c r="D42" s="30"/>
      <c r="E42" s="30"/>
      <c r="F42" s="31"/>
      <c r="G42" s="65"/>
      <c r="H42" s="30"/>
      <c r="I42" s="30"/>
      <c r="J42" s="30"/>
    </row>
    <row r="43" spans="1:10" ht="14.1" customHeight="1">
      <c r="A43" s="30"/>
      <c r="B43" s="30"/>
      <c r="C43" s="30"/>
      <c r="D43" s="30"/>
      <c r="E43" s="30"/>
      <c r="F43" s="31"/>
      <c r="G43" s="65"/>
      <c r="H43" s="30"/>
      <c r="I43" s="30"/>
      <c r="J43" s="30"/>
    </row>
    <row r="44" spans="1:10" ht="14.1" customHeight="1">
      <c r="A44" s="30"/>
      <c r="B44" s="30"/>
      <c r="C44" s="30"/>
      <c r="D44" s="30"/>
      <c r="E44" s="30"/>
      <c r="F44" s="31"/>
      <c r="G44" s="65"/>
      <c r="H44" s="30"/>
      <c r="I44" s="30"/>
      <c r="J44" s="30"/>
    </row>
    <row r="45" spans="1:10" ht="14.1" customHeight="1">
      <c r="A45" s="30"/>
      <c r="B45" s="30"/>
      <c r="C45" s="30"/>
      <c r="D45" s="30"/>
      <c r="E45" s="30"/>
      <c r="F45" s="31"/>
      <c r="G45" s="65"/>
      <c r="H45" s="30"/>
      <c r="I45" s="30"/>
      <c r="J45" s="30"/>
    </row>
    <row r="46" spans="1:10" ht="14.1" customHeight="1">
      <c r="A46" s="30"/>
      <c r="B46" s="30"/>
      <c r="C46" s="30"/>
      <c r="D46" s="30"/>
      <c r="E46" s="30"/>
      <c r="F46" s="31"/>
      <c r="G46" s="65"/>
      <c r="H46" s="30"/>
      <c r="I46" s="30"/>
      <c r="J46" s="30"/>
    </row>
    <row r="47" spans="1:10" ht="14.1" customHeight="1">
      <c r="A47" s="30"/>
      <c r="B47" s="30"/>
      <c r="C47" s="30"/>
      <c r="D47" s="30"/>
      <c r="E47" s="30"/>
      <c r="F47" s="31"/>
      <c r="G47" s="65"/>
      <c r="H47" s="30"/>
      <c r="I47" s="30"/>
      <c r="J47" s="30"/>
    </row>
    <row r="48" spans="1:10" ht="14.1" customHeight="1">
      <c r="A48" s="30"/>
      <c r="B48" s="30"/>
      <c r="C48" s="30"/>
      <c r="D48" s="30"/>
      <c r="E48" s="30"/>
      <c r="F48" s="31"/>
      <c r="G48" s="65"/>
      <c r="H48" s="30"/>
      <c r="I48" s="30"/>
      <c r="J48" s="30"/>
    </row>
    <row r="49" spans="1:10" ht="14.1" customHeight="1">
      <c r="A49" s="30"/>
      <c r="B49" s="30"/>
      <c r="C49" s="30"/>
      <c r="D49" s="30"/>
      <c r="E49" s="30"/>
      <c r="F49" s="31"/>
      <c r="G49" s="65"/>
      <c r="H49" s="30"/>
      <c r="I49" s="30"/>
      <c r="J49" s="30"/>
    </row>
    <row r="50" spans="1:10" ht="14.1" customHeight="1">
      <c r="A50" s="30"/>
      <c r="B50" s="30"/>
      <c r="C50" s="30"/>
      <c r="D50" s="30"/>
      <c r="E50" s="30"/>
      <c r="F50" s="31"/>
      <c r="G50" s="65"/>
      <c r="H50" s="30"/>
      <c r="I50" s="30"/>
      <c r="J50" s="30"/>
    </row>
    <row r="51" spans="1:10" ht="14.1" customHeight="1">
      <c r="A51" s="30"/>
      <c r="B51" s="30"/>
      <c r="C51" s="30"/>
      <c r="D51" s="30"/>
      <c r="E51" s="30"/>
      <c r="F51" s="31"/>
      <c r="G51" s="65"/>
      <c r="H51" s="30"/>
      <c r="I51" s="30"/>
      <c r="J51" s="30"/>
    </row>
    <row r="52" spans="1:10" ht="14.1" customHeight="1">
      <c r="A52" s="30"/>
      <c r="B52" s="30"/>
      <c r="C52" s="30"/>
      <c r="D52" s="30"/>
      <c r="E52" s="30"/>
      <c r="F52" s="31"/>
      <c r="G52" s="65"/>
      <c r="H52" s="30"/>
      <c r="I52" s="30"/>
      <c r="J52" s="30"/>
    </row>
    <row r="53" spans="1:10" ht="14.1" customHeight="1">
      <c r="A53" s="30"/>
      <c r="B53" s="30"/>
      <c r="C53" s="30"/>
      <c r="D53" s="30"/>
      <c r="E53" s="30"/>
      <c r="F53" s="31"/>
      <c r="G53" s="65"/>
      <c r="H53" s="30"/>
      <c r="I53" s="30"/>
      <c r="J53" s="30"/>
    </row>
    <row r="54" spans="1:10" ht="14.1" customHeight="1">
      <c r="A54" s="30"/>
      <c r="B54" s="30"/>
      <c r="C54" s="30"/>
      <c r="D54" s="30"/>
      <c r="E54" s="30"/>
      <c r="F54" s="31"/>
      <c r="G54" s="65"/>
      <c r="H54" s="30"/>
      <c r="I54" s="30"/>
      <c r="J54" s="30"/>
    </row>
    <row r="55" spans="1:10" ht="14.1" customHeight="1">
      <c r="A55" s="30"/>
      <c r="B55" s="30"/>
      <c r="C55" s="30"/>
      <c r="D55" s="30"/>
      <c r="E55" s="30"/>
      <c r="F55" s="31"/>
      <c r="G55" s="65"/>
      <c r="H55" s="30"/>
      <c r="I55" s="30"/>
      <c r="J55" s="30"/>
    </row>
    <row r="56" spans="1:10" ht="14.1" customHeight="1">
      <c r="F56" s="22"/>
    </row>
    <row r="57" spans="1:10" ht="14.1" customHeight="1">
      <c r="F57" s="22"/>
    </row>
    <row r="58" spans="1:10" ht="14.1" customHeight="1">
      <c r="F58" s="22"/>
    </row>
    <row r="59" spans="1:10" ht="14.1" customHeight="1">
      <c r="F59" s="22"/>
    </row>
    <row r="60" spans="1:10" ht="14.1" customHeight="1">
      <c r="F60" s="22"/>
    </row>
    <row r="61" spans="1:10" ht="14.1" customHeight="1">
      <c r="F61" s="22"/>
    </row>
    <row r="62" spans="1:10" ht="14.1" customHeight="1">
      <c r="F62" s="22"/>
    </row>
    <row r="63" spans="1:10" ht="14.1" customHeight="1">
      <c r="F63" s="22"/>
    </row>
    <row r="64" spans="1:10" ht="13.5" customHeight="1">
      <c r="F64" s="22"/>
    </row>
    <row r="65" spans="6:6" ht="13.5" customHeight="1">
      <c r="F65" s="22"/>
    </row>
    <row r="66" spans="6:6" ht="13.5" customHeight="1">
      <c r="F66" s="22"/>
    </row>
    <row r="67" spans="6:6" ht="13.5" customHeight="1">
      <c r="F67" s="22"/>
    </row>
    <row r="68" spans="6:6" ht="13.5" customHeight="1">
      <c r="F68" s="22"/>
    </row>
    <row r="69" spans="6:6" ht="13.5" customHeight="1">
      <c r="F69" s="22"/>
    </row>
    <row r="70" spans="6:6" ht="13.5" customHeight="1">
      <c r="F70" s="22"/>
    </row>
    <row r="71" spans="6:6" ht="13.5" customHeight="1">
      <c r="F71" s="22"/>
    </row>
    <row r="72" spans="6:6" ht="13.5" customHeight="1">
      <c r="F72" s="22"/>
    </row>
    <row r="73" spans="6:6" ht="13.5" customHeight="1">
      <c r="F73" s="22"/>
    </row>
    <row r="74" spans="6:6" ht="13.5" customHeight="1">
      <c r="F74" s="22"/>
    </row>
    <row r="75" spans="6:6" ht="13.5" customHeight="1">
      <c r="F75" s="22"/>
    </row>
    <row r="76" spans="6:6" ht="13.5" customHeight="1">
      <c r="F76" s="22"/>
    </row>
    <row r="77" spans="6:6" ht="13.5" customHeight="1">
      <c r="F77" s="22"/>
    </row>
    <row r="78" spans="6:6" ht="13.5" customHeight="1">
      <c r="F78" s="22"/>
    </row>
    <row r="79" spans="6:6" ht="13.5" customHeight="1">
      <c r="F79" s="22"/>
    </row>
    <row r="80" spans="6:6" ht="13.5" customHeight="1">
      <c r="F80" s="22"/>
    </row>
    <row r="81" spans="6:6" ht="13.5" customHeight="1">
      <c r="F81" s="22"/>
    </row>
    <row r="82" spans="6:6" ht="13.5" customHeight="1">
      <c r="F82" s="22"/>
    </row>
    <row r="83" spans="6:6" ht="13.5" customHeight="1">
      <c r="F83" s="22"/>
    </row>
    <row r="84" spans="6:6" ht="13.5" customHeight="1">
      <c r="F84" s="22"/>
    </row>
    <row r="85" spans="6:6" ht="13.5" customHeight="1">
      <c r="F85" s="22"/>
    </row>
    <row r="86" spans="6:6" ht="13.5" customHeight="1">
      <c r="F86" s="22"/>
    </row>
    <row r="87" spans="6:6" ht="13.5" customHeight="1">
      <c r="F87" s="22"/>
    </row>
    <row r="88" spans="6:6" ht="13.5" customHeight="1">
      <c r="F88" s="22"/>
    </row>
    <row r="89" spans="6:6" ht="13.5" customHeight="1">
      <c r="F89" s="22"/>
    </row>
    <row r="90" spans="6:6" ht="13.5" customHeight="1">
      <c r="F90" s="22"/>
    </row>
    <row r="91" spans="6:6" ht="13.5" customHeight="1">
      <c r="F91" s="22"/>
    </row>
    <row r="92" spans="6:6" ht="13.5" customHeight="1">
      <c r="F92" s="22"/>
    </row>
    <row r="93" spans="6:6" ht="13.5" customHeight="1">
      <c r="F93" s="22"/>
    </row>
    <row r="94" spans="6:6" ht="13.5" customHeight="1">
      <c r="F94" s="22"/>
    </row>
    <row r="95" spans="6:6" ht="13.5" customHeight="1">
      <c r="F95" s="22"/>
    </row>
    <row r="96" spans="6:6" ht="13.5" customHeight="1">
      <c r="F96" s="22"/>
    </row>
    <row r="97" spans="6:6" ht="13.5" customHeight="1">
      <c r="F97" s="22"/>
    </row>
    <row r="98" spans="6:6" ht="13.5" customHeight="1">
      <c r="F98" s="22"/>
    </row>
    <row r="99" spans="6:6" ht="13.5" customHeight="1">
      <c r="F99" s="22"/>
    </row>
    <row r="100" spans="6:6" ht="13.5" customHeight="1">
      <c r="F100" s="22"/>
    </row>
    <row r="101" spans="6:6" ht="13.5" customHeight="1">
      <c r="F101" s="22"/>
    </row>
    <row r="102" spans="6:6" ht="13.5" customHeight="1">
      <c r="F102" s="22"/>
    </row>
    <row r="103" spans="6:6" ht="13.5" customHeight="1">
      <c r="F103" s="22"/>
    </row>
    <row r="104" spans="6:6" ht="13.5" customHeight="1"/>
    <row r="105" spans="6:6" ht="13.5" customHeight="1"/>
    <row r="106" spans="6:6" ht="13.5" customHeight="1"/>
    <row r="107" spans="6:6" ht="13.5" customHeight="1"/>
    <row r="108" spans="6:6" ht="13.5" customHeight="1"/>
    <row r="109" spans="6:6" ht="13.5" customHeight="1"/>
    <row r="110" spans="6:6" ht="13.5" customHeight="1"/>
    <row r="111" spans="6:6" ht="13.5" customHeight="1"/>
    <row r="112" spans="6:6"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sheetData>
  <sheetProtection sheet="1" objects="1" scenarios="1" formatCells="0" selectLockedCells="1"/>
  <phoneticPr fontId="2"/>
  <conditionalFormatting sqref="G1 G4:G18">
    <cfRule type="cellIs" dxfId="13" priority="3" stopIfTrue="1" operator="equal">
      <formula>"日"</formula>
    </cfRule>
  </conditionalFormatting>
  <conditionalFormatting sqref="G1 G4:G18">
    <cfRule type="cellIs" dxfId="12" priority="4" stopIfTrue="1" operator="equal">
      <formula>"土"</formula>
    </cfRule>
  </conditionalFormatting>
  <conditionalFormatting sqref="F4:F18">
    <cfRule type="cellIs" dxfId="11" priority="5" stopIfTrue="1" operator="greaterThan">
      <formula>$F$1</formula>
    </cfRule>
  </conditionalFormatting>
  <conditionalFormatting sqref="F19">
    <cfRule type="cellIs" dxfId="10" priority="6" stopIfTrue="1" operator="greaterThan">
      <formula>$F$1</formula>
    </cfRule>
  </conditionalFormatting>
  <conditionalFormatting sqref="G23:G55">
    <cfRule type="cellIs" dxfId="9" priority="1" stopIfTrue="1" operator="equal">
      <formula>"日"</formula>
    </cfRule>
  </conditionalFormatting>
  <conditionalFormatting sqref="G23:G55">
    <cfRule type="cellIs" dxfId="8" priority="2" stopIfTrue="1" operator="equal">
      <formula>"土"</formula>
    </cfRule>
  </conditionalFormatting>
  <dataValidations count="3">
    <dataValidation type="whole" allowBlank="1" showInputMessage="1" showErrorMessage="1" sqref="C4:C18 E4:E18">
      <formula1>0</formula1>
      <formula2>100</formula2>
    </dataValidation>
    <dataValidation type="date" operator="greaterThanOrEqual" allowBlank="1" showInputMessage="1" showErrorMessage="1" sqref="F23:F55">
      <formula1>F19</formula1>
    </dataValidation>
    <dataValidation type="date" operator="greaterThanOrEqual" allowBlank="1" showInputMessage="1" showErrorMessage="1" sqref="F4:F18">
      <formula1>F19</formula1>
    </dataValidation>
  </dataValidations>
  <pageMargins left="0.34" right="0.24" top="0.52" bottom="0.54" header="0" footer="0"/>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'2022年U8後期参加チームリスト'!$D$31:$D$36</xm:f>
          </x14:formula1>
          <xm:sqref>I4:I18 B23:B55 D23:D55 I23:I55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I19"/>
  <sheetViews>
    <sheetView showGridLines="0" view="pageBreakPreview" zoomScaleNormal="90" zoomScaleSheetLayoutView="100" workbookViewId="0">
      <selection activeCell="C5" sqref="C5:AE6"/>
    </sheetView>
  </sheetViews>
  <sheetFormatPr defaultColWidth="14.44140625" defaultRowHeight="15" customHeight="1"/>
  <cols>
    <col min="1" max="1" width="4.109375" style="89" customWidth="1"/>
    <col min="2" max="2" width="17.109375" style="89" customWidth="1"/>
    <col min="3" max="3" width="4.6640625" style="89" customWidth="1"/>
    <col min="4" max="4" width="3.6640625" style="89" customWidth="1"/>
    <col min="5" max="6" width="4.6640625" style="89" customWidth="1"/>
    <col min="7" max="7" width="3.6640625" style="89" customWidth="1"/>
    <col min="8" max="9" width="4.6640625" style="89" customWidth="1"/>
    <col min="10" max="10" width="3.6640625" style="89" customWidth="1"/>
    <col min="11" max="12" width="4.6640625" style="89" customWidth="1"/>
    <col min="13" max="13" width="3.6640625" style="89" customWidth="1"/>
    <col min="14" max="15" width="4.6640625" style="89" customWidth="1"/>
    <col min="16" max="16" width="3.6640625" style="89" customWidth="1"/>
    <col min="17" max="18" width="4.6640625" style="89" customWidth="1"/>
    <col min="19" max="19" width="3.6640625" style="89" customWidth="1"/>
    <col min="20" max="20" width="4.6640625" style="89" customWidth="1"/>
    <col min="21" max="25" width="5" style="89" customWidth="1"/>
    <col min="26" max="29" width="6.6640625" style="89" customWidth="1"/>
    <col min="30" max="30" width="7.6640625" style="89" hidden="1" customWidth="1"/>
    <col min="31" max="31" width="6.6640625" style="89" customWidth="1"/>
    <col min="32" max="32" width="1.33203125" style="89" customWidth="1"/>
    <col min="33" max="33" width="2.33203125" style="89" customWidth="1"/>
    <col min="34" max="34" width="3" style="89" customWidth="1"/>
    <col min="35" max="49" width="8.6640625" style="89" customWidth="1"/>
    <col min="50" max="16384" width="14.44140625" style="89"/>
  </cols>
  <sheetData>
    <row r="1" spans="1:35" ht="18" customHeight="1" thickBot="1">
      <c r="B1" s="1"/>
      <c r="C1" s="2"/>
      <c r="D1" s="3"/>
      <c r="E1" s="2"/>
      <c r="F1" s="2"/>
      <c r="G1" s="3"/>
      <c r="H1" s="2"/>
      <c r="I1" s="2"/>
      <c r="J1" s="3"/>
      <c r="K1" s="2"/>
      <c r="L1" s="2"/>
      <c r="N1" s="2"/>
      <c r="O1" s="2"/>
      <c r="Q1" s="2"/>
      <c r="R1" s="2"/>
      <c r="T1" s="2"/>
      <c r="AE1" s="4"/>
    </row>
    <row r="2" spans="1:35" ht="31.5" customHeight="1" thickBot="1">
      <c r="A2" s="77" t="s">
        <v>256</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9"/>
    </row>
    <row r="3" spans="1:35" ht="18" customHeight="1">
      <c r="A3" s="3"/>
      <c r="B3" s="5"/>
      <c r="C3" s="6"/>
      <c r="D3" s="7"/>
      <c r="E3" s="6"/>
      <c r="F3" s="6"/>
      <c r="G3" s="7"/>
      <c r="H3" s="6"/>
      <c r="I3" s="6"/>
      <c r="J3" s="7"/>
      <c r="K3" s="6"/>
      <c r="L3" s="6"/>
      <c r="M3" s="8"/>
      <c r="N3" s="6"/>
      <c r="O3" s="6"/>
      <c r="P3" s="8"/>
      <c r="Q3" s="6"/>
      <c r="R3" s="6"/>
      <c r="S3" s="8"/>
      <c r="T3" s="6"/>
      <c r="U3" s="8"/>
      <c r="V3" s="8"/>
      <c r="W3" s="8"/>
      <c r="X3" s="8"/>
      <c r="Y3" s="8"/>
      <c r="Z3" s="3"/>
      <c r="AA3" s="3"/>
      <c r="AB3" s="3"/>
      <c r="AC3" s="3"/>
      <c r="AD3" s="3"/>
      <c r="AE3" s="9"/>
    </row>
    <row r="4" spans="1:35" ht="18" customHeight="1">
      <c r="A4" s="3"/>
      <c r="B4" s="134" t="s">
        <v>39</v>
      </c>
      <c r="C4" s="6"/>
      <c r="D4" s="7"/>
      <c r="E4" s="6"/>
      <c r="F4" s="6"/>
      <c r="G4" s="7"/>
      <c r="H4" s="6"/>
      <c r="I4" s="6"/>
      <c r="J4" s="7"/>
      <c r="K4" s="6"/>
      <c r="L4" s="6"/>
      <c r="M4" s="8"/>
      <c r="N4" s="6"/>
      <c r="O4" s="6"/>
      <c r="P4" s="8"/>
      <c r="Q4" s="6"/>
      <c r="R4" s="6"/>
      <c r="S4" s="8"/>
      <c r="T4" s="6"/>
      <c r="U4" s="8"/>
      <c r="V4" s="8"/>
      <c r="W4" s="8"/>
      <c r="X4" s="8"/>
      <c r="Y4" s="8"/>
      <c r="Z4" s="259">
        <f>MAX(Eブロック進行表!F4:F19)</f>
        <v>44835</v>
      </c>
      <c r="AA4" s="260"/>
      <c r="AB4" s="260"/>
      <c r="AC4" s="260"/>
      <c r="AD4" s="8"/>
      <c r="AE4" s="10" t="s">
        <v>18</v>
      </c>
      <c r="AI4" s="89" t="s">
        <v>19</v>
      </c>
    </row>
    <row r="5" spans="1:35" ht="22.5" customHeight="1">
      <c r="A5" s="344"/>
      <c r="B5" s="345"/>
      <c r="C5" s="348" t="str">
        <f>B7</f>
        <v xml:space="preserve">北沢 </v>
      </c>
      <c r="D5" s="349"/>
      <c r="E5" s="350"/>
      <c r="F5" s="348" t="str">
        <f>B9</f>
        <v xml:space="preserve">なかまち </v>
      </c>
      <c r="G5" s="349"/>
      <c r="H5" s="350"/>
      <c r="I5" s="348" t="str">
        <f>B11</f>
        <v xml:space="preserve">松沢 </v>
      </c>
      <c r="J5" s="349"/>
      <c r="K5" s="350"/>
      <c r="L5" s="348" t="str">
        <f>B13</f>
        <v>武蔵丘 B</v>
      </c>
      <c r="M5" s="349"/>
      <c r="N5" s="350"/>
      <c r="O5" s="348" t="str">
        <f>B15</f>
        <v>尾山台 A</v>
      </c>
      <c r="P5" s="349"/>
      <c r="Q5" s="350"/>
      <c r="R5" s="348" t="str">
        <f>B17</f>
        <v>城山 A</v>
      </c>
      <c r="S5" s="349"/>
      <c r="T5" s="350"/>
      <c r="U5" s="354" t="s">
        <v>13</v>
      </c>
      <c r="V5" s="356" t="s">
        <v>20</v>
      </c>
      <c r="W5" s="365" t="s">
        <v>21</v>
      </c>
      <c r="X5" s="365" t="s">
        <v>22</v>
      </c>
      <c r="Y5" s="356" t="s">
        <v>23</v>
      </c>
      <c r="Z5" s="367" t="s">
        <v>14</v>
      </c>
      <c r="AA5" s="367" t="s">
        <v>15</v>
      </c>
      <c r="AB5" s="367" t="s">
        <v>16</v>
      </c>
      <c r="AC5" s="357" t="s">
        <v>24</v>
      </c>
      <c r="AD5" s="356" t="s">
        <v>25</v>
      </c>
      <c r="AE5" s="359" t="s">
        <v>17</v>
      </c>
    </row>
    <row r="6" spans="1:35" ht="22.5" customHeight="1">
      <c r="A6" s="346"/>
      <c r="B6" s="347"/>
      <c r="C6" s="351"/>
      <c r="D6" s="352"/>
      <c r="E6" s="353"/>
      <c r="F6" s="351"/>
      <c r="G6" s="352"/>
      <c r="H6" s="353"/>
      <c r="I6" s="351"/>
      <c r="J6" s="352"/>
      <c r="K6" s="353"/>
      <c r="L6" s="351"/>
      <c r="M6" s="352"/>
      <c r="N6" s="353"/>
      <c r="O6" s="351"/>
      <c r="P6" s="352"/>
      <c r="Q6" s="353"/>
      <c r="R6" s="351"/>
      <c r="S6" s="352"/>
      <c r="T6" s="353"/>
      <c r="U6" s="355"/>
      <c r="V6" s="347"/>
      <c r="W6" s="366"/>
      <c r="X6" s="366"/>
      <c r="Y6" s="347"/>
      <c r="Z6" s="366"/>
      <c r="AA6" s="366"/>
      <c r="AB6" s="366"/>
      <c r="AC6" s="358"/>
      <c r="AD6" s="347"/>
      <c r="AE6" s="360"/>
    </row>
    <row r="7" spans="1:35" ht="22.5" customHeight="1">
      <c r="A7" s="361">
        <v>1</v>
      </c>
      <c r="B7" s="363" t="str">
        <f>'2022年U8後期参加チームリスト'!D31</f>
        <v xml:space="preserve">北沢 </v>
      </c>
      <c r="C7" s="122"/>
      <c r="D7" s="123"/>
      <c r="E7" s="124"/>
      <c r="F7" s="242" t="str">
        <f>IF(ISTEXT(F8),"",IF(F8-H8&gt;0,"○",IF(H8-F8&gt;0,"●",IF(F8-H8=0,"△"))))</f>
        <v/>
      </c>
      <c r="G7" s="243"/>
      <c r="H7" s="244"/>
      <c r="I7" s="242" t="str">
        <f>IF(ISTEXT(I8),"",IF(I8-K8&gt;0,"○",IF(K8-I8&gt;0,"●",IF(I8-K8=0,"△"))))</f>
        <v/>
      </c>
      <c r="J7" s="243"/>
      <c r="K7" s="244"/>
      <c r="L7" s="242" t="str">
        <f>IF(ISTEXT(L8),"",IF(L8-N8&gt;0,"○",IF(N8-L8&gt;0,"●",IF(L8-N8=0,"△"))))</f>
        <v/>
      </c>
      <c r="M7" s="243"/>
      <c r="N7" s="244"/>
      <c r="O7" s="242" t="str">
        <f>IF(ISTEXT(O8),"",IF(O8-Q8&gt;0,"○",IF(Q8-O8&gt;0,"●",IF(O8-Q8=0,"△"))))</f>
        <v/>
      </c>
      <c r="P7" s="243"/>
      <c r="Q7" s="244"/>
      <c r="R7" s="242" t="str">
        <f>IF(ISTEXT(R8),"",IF(R8-T8&gt;0,"○",IF(T8-R8&gt;0,"●",IF(R8-T8=0,"△"))))</f>
        <v/>
      </c>
      <c r="S7" s="243"/>
      <c r="T7" s="244"/>
      <c r="U7" s="234">
        <f>COUNT(C8:T8)/2</f>
        <v>0</v>
      </c>
      <c r="V7" s="229">
        <f>5-U7</f>
        <v>5</v>
      </c>
      <c r="W7" s="229" t="str">
        <f>IF(U7=0,"",COUNTIF(C7:T7,"○"))</f>
        <v/>
      </c>
      <c r="X7" s="229" t="str">
        <f>IF(U7=0,"",COUNTIF(C7:T7,"●"))</f>
        <v/>
      </c>
      <c r="Y7" s="238" t="str">
        <f>IF(U7=0,"",COUNTIF(C7:T7,"△"))</f>
        <v/>
      </c>
      <c r="Z7" s="229" t="str">
        <f>IF(U7=0,"",W7*3+Y7*1)</f>
        <v/>
      </c>
      <c r="AA7" s="229" t="str">
        <f>IF(U7=0,"",SUM(C8,F8,I8,L8,O8,R8,,,))</f>
        <v/>
      </c>
      <c r="AB7" s="229" t="str">
        <f>IF(U7=0,"",SUM(E8,H8,K8,N8,Q8,T8,,,))</f>
        <v/>
      </c>
      <c r="AC7" s="236" t="str">
        <f>IF(U7=0,"",AA7-AB7)</f>
        <v/>
      </c>
      <c r="AD7" s="232" t="str">
        <f>IF(U7=0,"",Z7+1/10000*AC7)</f>
        <v/>
      </c>
      <c r="AE7" s="227" t="str">
        <f>IF(U7=0,"",RANK(AD7,$AD$5:$AD$18,0))</f>
        <v/>
      </c>
      <c r="AH7" s="11"/>
    </row>
    <row r="8" spans="1:35" ht="22.5" customHeight="1">
      <c r="A8" s="362"/>
      <c r="B8" s="364"/>
      <c r="C8" s="125"/>
      <c r="D8" s="126"/>
      <c r="E8" s="127"/>
      <c r="F8" s="14" t="str">
        <f>IF(ISBLANK(Eブロック進行表!$C4),"",Eブロック進行表!$C4)</f>
        <v/>
      </c>
      <c r="G8" s="12" t="s">
        <v>26</v>
      </c>
      <c r="H8" s="13" t="str">
        <f>IF(ISBLANK(Eブロック進行表!$E4),"",Eブロック進行表!$E4)</f>
        <v/>
      </c>
      <c r="I8" s="14" t="str">
        <f>IF(ISBLANK(Eブロック進行表!$C5),"",Eブロック進行表!$C5)</f>
        <v/>
      </c>
      <c r="J8" s="12" t="s">
        <v>26</v>
      </c>
      <c r="K8" s="13" t="str">
        <f>IF(ISBLANK(Eブロック進行表!$E5),"",Eブロック進行表!$E5)</f>
        <v/>
      </c>
      <c r="L8" s="14" t="str">
        <f>IF(ISBLANK(Eブロック進行表!$C6),"",Eブロック進行表!$C6)</f>
        <v/>
      </c>
      <c r="M8" s="12" t="s">
        <v>26</v>
      </c>
      <c r="N8" s="13" t="str">
        <f>IF(ISBLANK(Eブロック進行表!$E6),"",Eブロック進行表!$E6)</f>
        <v/>
      </c>
      <c r="O8" s="14" t="str">
        <f>IF(ISBLANK(Eブロック進行表!$C7),"",Eブロック進行表!$C7)</f>
        <v/>
      </c>
      <c r="P8" s="12" t="s">
        <v>26</v>
      </c>
      <c r="Q8" s="13" t="str">
        <f>IF(ISBLANK(Eブロック進行表!$E7),"",Eブロック進行表!$E7)</f>
        <v/>
      </c>
      <c r="R8" s="14" t="str">
        <f>IF(ISBLANK(Eブロック進行表!$C8),"",Eブロック進行表!$C8)</f>
        <v/>
      </c>
      <c r="S8" s="12" t="s">
        <v>26</v>
      </c>
      <c r="T8" s="13" t="str">
        <f>IF(ISBLANK(Eブロック進行表!$E8),"",Eブロック進行表!$E8)</f>
        <v/>
      </c>
      <c r="U8" s="235"/>
      <c r="V8" s="230"/>
      <c r="W8" s="230"/>
      <c r="X8" s="230"/>
      <c r="Y8" s="239"/>
      <c r="Z8" s="230"/>
      <c r="AA8" s="231"/>
      <c r="AB8" s="231"/>
      <c r="AC8" s="237"/>
      <c r="AD8" s="233"/>
      <c r="AE8" s="228"/>
      <c r="AH8" s="11"/>
    </row>
    <row r="9" spans="1:35" ht="22.5" customHeight="1">
      <c r="A9" s="361">
        <v>2</v>
      </c>
      <c r="B9" s="363" t="str">
        <f>'2022年U8後期参加チームリスト'!D32</f>
        <v xml:space="preserve">なかまち </v>
      </c>
      <c r="C9" s="242" t="str">
        <f>IF(ISTEXT(C10),"",IF(C10-E10&gt;0,"○",IF(E10-C10&gt;0,"●",IF(C10-E10=0,"△"))))</f>
        <v/>
      </c>
      <c r="D9" s="243"/>
      <c r="E9" s="244"/>
      <c r="F9" s="245"/>
      <c r="G9" s="246"/>
      <c r="H9" s="247"/>
      <c r="I9" s="242" t="str">
        <f>IF(ISTEXT(I10),"",IF(I10-K10&gt;0,"○",IF(K10-I10&gt;0,"●",IF(I10-K10=0,"△"))))</f>
        <v/>
      </c>
      <c r="J9" s="243"/>
      <c r="K9" s="244"/>
      <c r="L9" s="242" t="str">
        <f>IF(ISTEXT(L10),"",IF(L10-N10&gt;0,"○",IF(N10-L10&gt;0,"●",IF(L10-N10=0,"△"))))</f>
        <v/>
      </c>
      <c r="M9" s="243"/>
      <c r="N9" s="244"/>
      <c r="O9" s="242" t="str">
        <f>IF(ISTEXT(O10),"",IF(O10-Q10&gt;0,"○",IF(Q10-O10&gt;0,"●",IF(O10-Q10=0,"△"))))</f>
        <v/>
      </c>
      <c r="P9" s="243"/>
      <c r="Q9" s="244"/>
      <c r="R9" s="242" t="str">
        <f>IF(ISTEXT(R10),"",IF(R10-T10&gt;0,"○",IF(T10-R10&gt;0,"●",IF(R10-T10=0,"△"))))</f>
        <v/>
      </c>
      <c r="S9" s="243"/>
      <c r="T9" s="244"/>
      <c r="U9" s="234">
        <f>COUNT(C10:T10)/2</f>
        <v>0</v>
      </c>
      <c r="V9" s="229">
        <f t="shared" ref="V9" si="0">5-U9</f>
        <v>5</v>
      </c>
      <c r="W9" s="229" t="str">
        <f>IF(U9=0,"",COUNTIF(C9:T9,"○"))</f>
        <v/>
      </c>
      <c r="X9" s="229" t="str">
        <f>IF(U9=0,"",COUNTIF(C9:T9,"●"))</f>
        <v/>
      </c>
      <c r="Y9" s="238" t="str">
        <f>IF(U9=0,"",COUNTIF(C9:T9,"△"))</f>
        <v/>
      </c>
      <c r="Z9" s="229" t="str">
        <f>IF(U9=0,"",W9*3+Y9*1)</f>
        <v/>
      </c>
      <c r="AA9" s="229" t="str">
        <f>IF(U9=0,"",SUM(C10,F10,I10,L10,O10,R10,,,))</f>
        <v/>
      </c>
      <c r="AB9" s="229" t="str">
        <f>IF(U9=0,"",SUM(E10,H10,K10,N10,Q10,T10,,,))</f>
        <v/>
      </c>
      <c r="AC9" s="236" t="str">
        <f>IF(U9=0,"",AA9-AB9)</f>
        <v/>
      </c>
      <c r="AD9" s="232" t="str">
        <f>IF(U9=0,"",Z9+1/10000*AC9)</f>
        <v/>
      </c>
      <c r="AE9" s="227" t="str">
        <f>IF(U9=0,"",RANK(AD9,$AD$5:$AD$18,0))</f>
        <v/>
      </c>
      <c r="AH9" s="11"/>
    </row>
    <row r="10" spans="1:35" ht="22.5" customHeight="1">
      <c r="A10" s="362"/>
      <c r="B10" s="364"/>
      <c r="C10" s="14" t="str">
        <f>IF(ISBLANK(Eブロック進行表!$E4),"",Eブロック進行表!$E4)</f>
        <v/>
      </c>
      <c r="D10" s="12" t="s">
        <v>26</v>
      </c>
      <c r="E10" s="13" t="str">
        <f>IF(ISBLANK(Eブロック進行表!$C4),"",Eブロック進行表!$C4)</f>
        <v/>
      </c>
      <c r="F10" s="125"/>
      <c r="G10" s="126"/>
      <c r="H10" s="127"/>
      <c r="I10" s="14" t="str">
        <f>IF(ISBLANK(Eブロック進行表!$C9),"",Eブロック進行表!$C9)</f>
        <v/>
      </c>
      <c r="J10" s="12" t="s">
        <v>26</v>
      </c>
      <c r="K10" s="13" t="str">
        <f>IF(ISBLANK(Eブロック進行表!$E9),"",Eブロック進行表!$E9)</f>
        <v/>
      </c>
      <c r="L10" s="14" t="str">
        <f>IF(ISBLANK(Eブロック進行表!$C10),"",Eブロック進行表!$C10)</f>
        <v/>
      </c>
      <c r="M10" s="12" t="s">
        <v>26</v>
      </c>
      <c r="N10" s="13" t="str">
        <f>IF(ISBLANK(Eブロック進行表!$E10),"",Eブロック進行表!$E10)</f>
        <v/>
      </c>
      <c r="O10" s="14" t="str">
        <f>IF(ISBLANK(Eブロック進行表!$C11),"",Eブロック進行表!$C11)</f>
        <v/>
      </c>
      <c r="P10" s="12" t="s">
        <v>26</v>
      </c>
      <c r="Q10" s="13" t="str">
        <f>IF(ISBLANK(Eブロック進行表!$E11),"",Eブロック進行表!$E11)</f>
        <v/>
      </c>
      <c r="R10" s="14" t="str">
        <f>IF(ISBLANK(Eブロック進行表!$C12),"",Eブロック進行表!$C12)</f>
        <v/>
      </c>
      <c r="S10" s="12" t="s">
        <v>26</v>
      </c>
      <c r="T10" s="13" t="str">
        <f>IF(ISBLANK(Eブロック進行表!$E12),"",Eブロック進行表!$E12)</f>
        <v/>
      </c>
      <c r="U10" s="235"/>
      <c r="V10" s="230"/>
      <c r="W10" s="230"/>
      <c r="X10" s="230"/>
      <c r="Y10" s="239"/>
      <c r="Z10" s="230"/>
      <c r="AA10" s="231"/>
      <c r="AB10" s="231"/>
      <c r="AC10" s="237"/>
      <c r="AD10" s="233"/>
      <c r="AE10" s="228"/>
      <c r="AH10" s="11"/>
    </row>
    <row r="11" spans="1:35" ht="22.5" customHeight="1">
      <c r="A11" s="361">
        <v>3</v>
      </c>
      <c r="B11" s="363" t="str">
        <f>'2022年U8後期参加チームリスト'!D33</f>
        <v xml:space="preserve">松沢 </v>
      </c>
      <c r="C11" s="242" t="str">
        <f>IF(ISTEXT(C12),"",IF(C12-E12&gt;0,"○",IF(E12-C12&gt;0,"●",IF(C12-E12=0,"△"))))</f>
        <v/>
      </c>
      <c r="D11" s="243"/>
      <c r="E11" s="244"/>
      <c r="F11" s="242" t="str">
        <f>IF(ISTEXT(F12),"",IF(F12-H12&gt;0,"○",IF(H12-F12&gt;0,"●",IF(F12-H12=0,"△"))))</f>
        <v/>
      </c>
      <c r="G11" s="243"/>
      <c r="H11" s="244"/>
      <c r="I11" s="245"/>
      <c r="J11" s="246"/>
      <c r="K11" s="247"/>
      <c r="L11" s="242" t="str">
        <f>IF(ISTEXT(L12),"",IF(L12-N12&gt;0,"○",IF(N12-L12&gt;0,"●",IF(L12-N12=0,"△"))))</f>
        <v/>
      </c>
      <c r="M11" s="243"/>
      <c r="N11" s="244"/>
      <c r="O11" s="242" t="str">
        <f>IF(ISTEXT(O12),"",IF(O12-Q12&gt;0,"○",IF(Q12-O12&gt;0,"●",IF(O12-Q12=0,"△"))))</f>
        <v/>
      </c>
      <c r="P11" s="243"/>
      <c r="Q11" s="244"/>
      <c r="R11" s="242" t="str">
        <f>IF(ISTEXT(R12),"",IF(R12-T12&gt;0,"○",IF(T12-R12&gt;0,"●",IF(R12-T12=0,"△"))))</f>
        <v/>
      </c>
      <c r="S11" s="243"/>
      <c r="T11" s="244"/>
      <c r="U11" s="234">
        <f>COUNT(C12:T12)/2</f>
        <v>0</v>
      </c>
      <c r="V11" s="229">
        <f t="shared" ref="V11" si="1">5-U11</f>
        <v>5</v>
      </c>
      <c r="W11" s="229" t="str">
        <f>IF(U11=0,"",COUNTIF(C11:T11,"○"))</f>
        <v/>
      </c>
      <c r="X11" s="229" t="str">
        <f>IF(U11=0,"",COUNTIF(C11:T11,"●"))</f>
        <v/>
      </c>
      <c r="Y11" s="238" t="str">
        <f>IF(U11=0,"",COUNTIF(C11:T11,"△"))</f>
        <v/>
      </c>
      <c r="Z11" s="229" t="str">
        <f>IF(U11=0,"",W11*3+Y11*1)</f>
        <v/>
      </c>
      <c r="AA11" s="229" t="str">
        <f>IF(U11=0,"",SUM(C12,F12,I12,L12,O12,R12,,,))</f>
        <v/>
      </c>
      <c r="AB11" s="229" t="str">
        <f>IF(U11=0,"",SUM(E12,H12,K12,N12,Q12,T12,,,))</f>
        <v/>
      </c>
      <c r="AC11" s="236" t="str">
        <f>IF(U11=0,"",AA11-AB11)</f>
        <v/>
      </c>
      <c r="AD11" s="232" t="str">
        <f>IF(U11=0,"",Z11+1/10000*AC11)</f>
        <v/>
      </c>
      <c r="AE11" s="227" t="str">
        <f>IF(U11=0,"",RANK(AD11,$AD$5:$AD$18,0))</f>
        <v/>
      </c>
      <c r="AH11" s="11"/>
    </row>
    <row r="12" spans="1:35" ht="22.5" customHeight="1">
      <c r="A12" s="362"/>
      <c r="B12" s="364"/>
      <c r="C12" s="14" t="str">
        <f>IF(ISBLANK(Eブロック進行表!$E5),"",Eブロック進行表!$E5)</f>
        <v/>
      </c>
      <c r="D12" s="12" t="s">
        <v>26</v>
      </c>
      <c r="E12" s="13" t="str">
        <f>IF(ISBLANK(Eブロック進行表!$C5),"",Eブロック進行表!$C5)</f>
        <v/>
      </c>
      <c r="F12" s="14" t="str">
        <f>IF(ISBLANK(Eブロック進行表!$E9),"",Eブロック進行表!$E9)</f>
        <v/>
      </c>
      <c r="G12" s="12" t="s">
        <v>26</v>
      </c>
      <c r="H12" s="13" t="str">
        <f>IF(ISBLANK(Eブロック進行表!$C9),"",Eブロック進行表!$C9)</f>
        <v/>
      </c>
      <c r="I12" s="125"/>
      <c r="J12" s="126"/>
      <c r="K12" s="127"/>
      <c r="L12" s="14" t="str">
        <f>IF(ISBLANK(Eブロック進行表!$C13),"",Eブロック進行表!$C13)</f>
        <v/>
      </c>
      <c r="M12" s="12" t="s">
        <v>26</v>
      </c>
      <c r="N12" s="13" t="str">
        <f>IF(ISBLANK(Eブロック進行表!$E13),"",Eブロック進行表!$E13)</f>
        <v/>
      </c>
      <c r="O12" s="14" t="str">
        <f>IF(ISBLANK(Eブロック進行表!$C14),"",Eブロック進行表!$C14)</f>
        <v/>
      </c>
      <c r="P12" s="12" t="s">
        <v>26</v>
      </c>
      <c r="Q12" s="13" t="str">
        <f>IF(ISBLANK(Eブロック進行表!$E14),"",Eブロック進行表!$E14)</f>
        <v/>
      </c>
      <c r="R12" s="14" t="str">
        <f>IF(ISBLANK(Eブロック進行表!$C15),"",Eブロック進行表!$C15)</f>
        <v/>
      </c>
      <c r="S12" s="12" t="s">
        <v>26</v>
      </c>
      <c r="T12" s="13" t="str">
        <f>IF(ISBLANK(Eブロック進行表!$E15),"",Eブロック進行表!$E15)</f>
        <v/>
      </c>
      <c r="U12" s="235"/>
      <c r="V12" s="230"/>
      <c r="W12" s="230"/>
      <c r="X12" s="230"/>
      <c r="Y12" s="239"/>
      <c r="Z12" s="230"/>
      <c r="AA12" s="231"/>
      <c r="AB12" s="231"/>
      <c r="AC12" s="237"/>
      <c r="AD12" s="233"/>
      <c r="AE12" s="228"/>
    </row>
    <row r="13" spans="1:35" ht="22.5" customHeight="1">
      <c r="A13" s="361">
        <v>4</v>
      </c>
      <c r="B13" s="363" t="str">
        <f>'2022年U8後期参加チームリスト'!D34</f>
        <v>武蔵丘 B</v>
      </c>
      <c r="C13" s="242" t="str">
        <f>IF(ISTEXT(C14),"",IF(C14-E14&gt;0,"○",IF(E14-C14&gt;0,"●",IF(C14-E14=0,"△"))))</f>
        <v/>
      </c>
      <c r="D13" s="243"/>
      <c r="E13" s="244"/>
      <c r="F13" s="242" t="str">
        <f>IF(ISTEXT(F14),"",IF(F14-H14&gt;0,"○",IF(H14-F14&gt;0,"●",IF(F14-H14=0,"△"))))</f>
        <v/>
      </c>
      <c r="G13" s="243"/>
      <c r="H13" s="244"/>
      <c r="I13" s="242" t="str">
        <f>IF(ISTEXT(I14),"",IF(I14-K14&gt;0,"○",IF(K14-I14&gt;0,"●",IF(I14-K14=0,"△"))))</f>
        <v/>
      </c>
      <c r="J13" s="243"/>
      <c r="K13" s="244"/>
      <c r="L13" s="245"/>
      <c r="M13" s="246"/>
      <c r="N13" s="247"/>
      <c r="O13" s="242" t="str">
        <f>IF(ISTEXT(O14),"",IF(O14-Q14&gt;0,"○",IF(Q14-O14&gt;0,"●",IF(O14-Q14=0,"△"))))</f>
        <v/>
      </c>
      <c r="P13" s="243"/>
      <c r="Q13" s="244"/>
      <c r="R13" s="242" t="str">
        <f>IF(ISTEXT(R14),"",IF(R14-T14&gt;0,"○",IF(T14-R14&gt;0,"●",IF(R14-T14=0,"△"))))</f>
        <v/>
      </c>
      <c r="S13" s="243"/>
      <c r="T13" s="244"/>
      <c r="U13" s="234">
        <f>COUNT(C14:T14)/2</f>
        <v>0</v>
      </c>
      <c r="V13" s="229">
        <f t="shared" ref="V13" si="2">5-U13</f>
        <v>5</v>
      </c>
      <c r="W13" s="229" t="str">
        <f>IF(U13=0,"",COUNTIF(C13:T13,"○"))</f>
        <v/>
      </c>
      <c r="X13" s="229" t="str">
        <f>IF(U13=0,"",COUNTIF(C13:T13,"●"))</f>
        <v/>
      </c>
      <c r="Y13" s="238" t="str">
        <f>IF(U13=0,"",COUNTIF(C13:T13,"△"))</f>
        <v/>
      </c>
      <c r="Z13" s="229" t="str">
        <f>IF(U13=0,"",W13*3+Y13*1)</f>
        <v/>
      </c>
      <c r="AA13" s="229" t="str">
        <f>IF(U13=0,"",SUM(C14,F14,I14,L14,O14,R14,,,))</f>
        <v/>
      </c>
      <c r="AB13" s="229" t="str">
        <f>IF(U13=0,"",SUM(E14,H14,K14,N14,Q14,T14,,,))</f>
        <v/>
      </c>
      <c r="AC13" s="236" t="str">
        <f>IF(U13=0,"",AA13-AB13)</f>
        <v/>
      </c>
      <c r="AD13" s="232" t="str">
        <f>IF(U13=0,"",Z13+1/10000*AC13)</f>
        <v/>
      </c>
      <c r="AE13" s="227" t="str">
        <f>IF(U13=0,"",RANK(AD13,$AD$5:$AD$18,0))</f>
        <v/>
      </c>
    </row>
    <row r="14" spans="1:35" ht="22.5" customHeight="1">
      <c r="A14" s="362"/>
      <c r="B14" s="364"/>
      <c r="C14" s="14" t="str">
        <f>IF(ISBLANK(Eブロック進行表!$E6),"",Eブロック進行表!$E6)</f>
        <v/>
      </c>
      <c r="D14" s="12" t="s">
        <v>26</v>
      </c>
      <c r="E14" s="13" t="str">
        <f>IF(ISBLANK(Eブロック進行表!$C6),"",Eブロック進行表!$C6)</f>
        <v/>
      </c>
      <c r="F14" s="14" t="str">
        <f>IF(ISBLANK(Eブロック進行表!$E10),"",Eブロック進行表!$E10)</f>
        <v/>
      </c>
      <c r="G14" s="12" t="s">
        <v>26</v>
      </c>
      <c r="H14" s="13" t="str">
        <f>IF(ISBLANK(Eブロック進行表!$C10),"",Eブロック進行表!$C10)</f>
        <v/>
      </c>
      <c r="I14" s="14" t="str">
        <f>IF(ISBLANK(Eブロック進行表!$E13),"",Eブロック進行表!$E13)</f>
        <v/>
      </c>
      <c r="J14" s="12" t="s">
        <v>26</v>
      </c>
      <c r="K14" s="13" t="str">
        <f>IF(ISBLANK(Eブロック進行表!$C13),"",Eブロック進行表!$C13)</f>
        <v/>
      </c>
      <c r="L14" s="125"/>
      <c r="M14" s="126"/>
      <c r="N14" s="127"/>
      <c r="O14" s="14" t="str">
        <f>IF(ISBLANK(Eブロック進行表!$C16),"",Eブロック進行表!$C16)</f>
        <v/>
      </c>
      <c r="P14" s="12" t="s">
        <v>26</v>
      </c>
      <c r="Q14" s="13" t="str">
        <f>IF(ISBLANK(Eブロック進行表!$E16),"",Eブロック進行表!$E16)</f>
        <v/>
      </c>
      <c r="R14" s="14" t="str">
        <f>IF(ISBLANK(Eブロック進行表!$C17),"",Eブロック進行表!$C17)</f>
        <v/>
      </c>
      <c r="S14" s="12" t="s">
        <v>26</v>
      </c>
      <c r="T14" s="13" t="str">
        <f>IF(ISBLANK(Eブロック進行表!$E17),"",Eブロック進行表!$E17)</f>
        <v/>
      </c>
      <c r="U14" s="235"/>
      <c r="V14" s="230"/>
      <c r="W14" s="230"/>
      <c r="X14" s="230"/>
      <c r="Y14" s="239"/>
      <c r="Z14" s="230"/>
      <c r="AA14" s="231"/>
      <c r="AB14" s="231"/>
      <c r="AC14" s="237"/>
      <c r="AD14" s="233"/>
      <c r="AE14" s="228"/>
    </row>
    <row r="15" spans="1:35" ht="22.5" customHeight="1">
      <c r="A15" s="361">
        <v>5</v>
      </c>
      <c r="B15" s="363" t="str">
        <f>'2022年U8後期参加チームリスト'!D35</f>
        <v>尾山台 A</v>
      </c>
      <c r="C15" s="242" t="str">
        <f>IF(ISTEXT(C16),"",IF(C16-E16&gt;0,"○",IF(E16-C16&gt;0,"●",IF(C16-E16=0,"△"))))</f>
        <v/>
      </c>
      <c r="D15" s="243"/>
      <c r="E15" s="244"/>
      <c r="F15" s="242" t="str">
        <f>IF(ISTEXT(F16),"",IF(F16-H16&gt;0,"○",IF(H16-F16&gt;0,"●",IF(F16-H16=0,"△"))))</f>
        <v/>
      </c>
      <c r="G15" s="243"/>
      <c r="H15" s="244"/>
      <c r="I15" s="242" t="str">
        <f>IF(ISTEXT(I16),"",IF(I16-K16&gt;0,"○",IF(K16-I16&gt;0,"●",IF(I16-K16=0,"△"))))</f>
        <v/>
      </c>
      <c r="J15" s="243"/>
      <c r="K15" s="244"/>
      <c r="L15" s="242" t="str">
        <f>IF(ISTEXT(L16),"",IF(L16-N16&gt;0,"○",IF(N16-L16&gt;0,"●",IF(L16-N16=0,"△"))))</f>
        <v/>
      </c>
      <c r="M15" s="243"/>
      <c r="N15" s="244"/>
      <c r="O15" s="245"/>
      <c r="P15" s="246"/>
      <c r="Q15" s="247"/>
      <c r="R15" s="242" t="str">
        <f>IF(ISTEXT(R16),"",IF(R16-T16&gt;0,"○",IF(T16-R16&gt;0,"●",IF(R16-T16=0,"△"))))</f>
        <v/>
      </c>
      <c r="S15" s="243"/>
      <c r="T15" s="244"/>
      <c r="U15" s="234">
        <f>COUNT(C16:T16)/2</f>
        <v>0</v>
      </c>
      <c r="V15" s="229">
        <f t="shared" ref="V15" si="3">5-U15</f>
        <v>5</v>
      </c>
      <c r="W15" s="229" t="str">
        <f>IF(U15=0,"",COUNTIF(C15:T15,"○"))</f>
        <v/>
      </c>
      <c r="X15" s="229" t="str">
        <f>IF(U15=0,"",COUNTIF(C15:T15,"●"))</f>
        <v/>
      </c>
      <c r="Y15" s="238" t="str">
        <f>IF(U15=0,"",COUNTIF(C15:T15,"△"))</f>
        <v/>
      </c>
      <c r="Z15" s="229" t="str">
        <f>IF(U15=0,"",W15*3+Y15*1)</f>
        <v/>
      </c>
      <c r="AA15" s="229" t="str">
        <f>IF(U15=0,"",SUM(C16,F16,I16,L16,O16,R16,,,))</f>
        <v/>
      </c>
      <c r="AB15" s="229" t="str">
        <f>IF(U15=0,"",SUM(E16,H16,K16,N16,Q16,T16,,,))</f>
        <v/>
      </c>
      <c r="AC15" s="236" t="str">
        <f>IF(U15=0,"",AA15-AB15)</f>
        <v/>
      </c>
      <c r="AD15" s="232" t="str">
        <f>IF(U15=0,"",Z15+1/10000*AC15)</f>
        <v/>
      </c>
      <c r="AE15" s="227" t="str">
        <f>IF(U15=0,"",RANK(AD15,$AD$5:$AD$18,0))</f>
        <v/>
      </c>
    </row>
    <row r="16" spans="1:35" ht="22.5" customHeight="1">
      <c r="A16" s="362"/>
      <c r="B16" s="364"/>
      <c r="C16" s="14" t="str">
        <f>IF(ISBLANK(Eブロック進行表!$E7),"",Eブロック進行表!$E7)</f>
        <v/>
      </c>
      <c r="D16" s="12" t="s">
        <v>26</v>
      </c>
      <c r="E16" s="13" t="str">
        <f>IF(ISBLANK(Eブロック進行表!$C7),"",Eブロック進行表!$C7)</f>
        <v/>
      </c>
      <c r="F16" s="14" t="str">
        <f>IF(ISBLANK(Eブロック進行表!$E11),"",Eブロック進行表!$E11)</f>
        <v/>
      </c>
      <c r="G16" s="12" t="s">
        <v>26</v>
      </c>
      <c r="H16" s="13" t="str">
        <f>IF(ISBLANK(Eブロック進行表!$C11),"",Eブロック進行表!$C11)</f>
        <v/>
      </c>
      <c r="I16" s="14" t="str">
        <f>IF(ISBLANK(Eブロック進行表!$E14),"",Eブロック進行表!$E14)</f>
        <v/>
      </c>
      <c r="J16" s="12" t="s">
        <v>26</v>
      </c>
      <c r="K16" s="13" t="str">
        <f>IF(ISBLANK(Eブロック進行表!$C14),"",Eブロック進行表!$C14)</f>
        <v/>
      </c>
      <c r="L16" s="14" t="str">
        <f>IF(ISBLANK(Eブロック進行表!$E16),"",Eブロック進行表!$E16)</f>
        <v/>
      </c>
      <c r="M16" s="12" t="s">
        <v>26</v>
      </c>
      <c r="N16" s="13" t="str">
        <f>IF(ISBLANK(Eブロック進行表!$C16),"",Eブロック進行表!$C16)</f>
        <v/>
      </c>
      <c r="O16" s="125"/>
      <c r="P16" s="126"/>
      <c r="Q16" s="127"/>
      <c r="R16" s="14" t="str">
        <f>IF(ISBLANK(Eブロック進行表!$C18),"",Eブロック進行表!$C18)</f>
        <v/>
      </c>
      <c r="S16" s="12" t="s">
        <v>26</v>
      </c>
      <c r="T16" s="13" t="str">
        <f>IF(ISBLANK(Eブロック進行表!$E18),"",Eブロック進行表!$E18)</f>
        <v/>
      </c>
      <c r="U16" s="235"/>
      <c r="V16" s="230"/>
      <c r="W16" s="230"/>
      <c r="X16" s="230"/>
      <c r="Y16" s="239"/>
      <c r="Z16" s="230"/>
      <c r="AA16" s="231"/>
      <c r="AB16" s="231"/>
      <c r="AC16" s="237"/>
      <c r="AD16" s="233"/>
      <c r="AE16" s="228"/>
    </row>
    <row r="17" spans="1:31" ht="22.5" customHeight="1">
      <c r="A17" s="361">
        <v>6</v>
      </c>
      <c r="B17" s="363" t="str">
        <f>'2022年U8後期参加チームリスト'!D36</f>
        <v>城山 A</v>
      </c>
      <c r="C17" s="242" t="str">
        <f>IF(ISTEXT(C18),"",IF(C18-E18&gt;0,"○",IF(E18-C18&gt;0,"●",IF(C18-E18=0,"△"))))</f>
        <v/>
      </c>
      <c r="D17" s="243"/>
      <c r="E17" s="244"/>
      <c r="F17" s="242" t="str">
        <f>IF(ISTEXT(F18),"",IF(F18-H18&gt;0,"○",IF(H18-F18&gt;0,"●",IF(F18-H18=0,"△"))))</f>
        <v/>
      </c>
      <c r="G17" s="243"/>
      <c r="H17" s="244"/>
      <c r="I17" s="242" t="str">
        <f>IF(ISTEXT(I18),"",IF(I18-K18&gt;0,"○",IF(K18-I18&gt;0,"●",IF(I18-K18=0,"△"))))</f>
        <v/>
      </c>
      <c r="J17" s="243"/>
      <c r="K17" s="244"/>
      <c r="L17" s="242" t="str">
        <f>IF(ISTEXT(L18),"",IF(L18-N18&gt;0,"○",IF(N18-L18&gt;0,"●",IF(L18-N18=0,"△"))))</f>
        <v/>
      </c>
      <c r="M17" s="243"/>
      <c r="N17" s="244"/>
      <c r="O17" s="242" t="str">
        <f>IF(ISTEXT(O18),"",IF(O18-Q18&gt;0,"○",IF(Q18-O18&gt;0,"●",IF(O18-Q18=0,"△"))))</f>
        <v/>
      </c>
      <c r="P17" s="243"/>
      <c r="Q17" s="244"/>
      <c r="R17" s="245"/>
      <c r="S17" s="246"/>
      <c r="T17" s="247"/>
      <c r="U17" s="234">
        <f>COUNT(C18:T18)/2</f>
        <v>0</v>
      </c>
      <c r="V17" s="229">
        <f t="shared" ref="V17" si="4">5-U17</f>
        <v>5</v>
      </c>
      <c r="W17" s="229" t="str">
        <f>IF(U17=0,"",COUNTIF(C17:T17,"○"))</f>
        <v/>
      </c>
      <c r="X17" s="229" t="str">
        <f>IF(U17=0,"",COUNTIF(C17:T17,"●"))</f>
        <v/>
      </c>
      <c r="Y17" s="238" t="str">
        <f>IF(U17=0,"",COUNTIF(C17:T17,"△"))</f>
        <v/>
      </c>
      <c r="Z17" s="229" t="str">
        <f>IF(U17=0,"",W17*3+Y17*1)</f>
        <v/>
      </c>
      <c r="AA17" s="229" t="str">
        <f>IF(U17=0,"",SUM(C18,F18,I18,L18,O18,R18,,,))</f>
        <v/>
      </c>
      <c r="AB17" s="229" t="str">
        <f>IF(U17=0,"",SUM(E18,H18,K18,N18,Q18,T18,,,))</f>
        <v/>
      </c>
      <c r="AC17" s="236" t="str">
        <f>IF(U17=0,"",AA17-AB17)</f>
        <v/>
      </c>
      <c r="AD17" s="232" t="str">
        <f>IF(U17=0,"",Z17+1/10000*AC17)</f>
        <v/>
      </c>
      <c r="AE17" s="227" t="str">
        <f>IF(U17=0,"",RANK(AD17,$AD$5:$AD$18,0))</f>
        <v/>
      </c>
    </row>
    <row r="18" spans="1:31" ht="22.5" customHeight="1">
      <c r="A18" s="362"/>
      <c r="B18" s="364"/>
      <c r="C18" s="14" t="str">
        <f>IF(ISBLANK(Eブロック進行表!$E8),"",Eブロック進行表!$E8)</f>
        <v/>
      </c>
      <c r="D18" s="12" t="s">
        <v>26</v>
      </c>
      <c r="E18" s="13" t="str">
        <f>IF(ISBLANK(Eブロック進行表!$C8),"",Eブロック進行表!$C8)</f>
        <v/>
      </c>
      <c r="F18" s="14" t="str">
        <f>IF(ISBLANK(Eブロック進行表!$E12),"",Eブロック進行表!$E12)</f>
        <v/>
      </c>
      <c r="G18" s="12" t="s">
        <v>26</v>
      </c>
      <c r="H18" s="13" t="str">
        <f>IF(ISBLANK(Eブロック進行表!$C12),"",Eブロック進行表!$C12)</f>
        <v/>
      </c>
      <c r="I18" s="14" t="str">
        <f>IF(ISBLANK(Eブロック進行表!$E15),"",Eブロック進行表!$E15)</f>
        <v/>
      </c>
      <c r="J18" s="12" t="s">
        <v>26</v>
      </c>
      <c r="K18" s="13" t="str">
        <f>IF(ISBLANK(Eブロック進行表!$C15),"",Eブロック進行表!$C15)</f>
        <v/>
      </c>
      <c r="L18" s="14" t="str">
        <f>IF(ISBLANK(Eブロック進行表!$E17),"",Eブロック進行表!$E17)</f>
        <v/>
      </c>
      <c r="M18" s="12" t="s">
        <v>26</v>
      </c>
      <c r="N18" s="13" t="str">
        <f>IF(ISBLANK(Eブロック進行表!$C17),"",Eブロック進行表!$C17)</f>
        <v/>
      </c>
      <c r="O18" s="14" t="str">
        <f>IF(ISBLANK(Eブロック進行表!$E18),"",Eブロック進行表!$E18)</f>
        <v/>
      </c>
      <c r="P18" s="12" t="s">
        <v>26</v>
      </c>
      <c r="Q18" s="13" t="str">
        <f>IF(ISBLANK(Eブロック進行表!$C18),"",Eブロック進行表!$C18)</f>
        <v/>
      </c>
      <c r="R18" s="125"/>
      <c r="S18" s="126"/>
      <c r="T18" s="127"/>
      <c r="U18" s="235"/>
      <c r="V18" s="230"/>
      <c r="W18" s="230"/>
      <c r="X18" s="230"/>
      <c r="Y18" s="239"/>
      <c r="Z18" s="230"/>
      <c r="AA18" s="231"/>
      <c r="AB18" s="231"/>
      <c r="AC18" s="237"/>
      <c r="AD18" s="233"/>
      <c r="AE18" s="228"/>
    </row>
    <row r="19" spans="1:31" ht="18" customHeight="1">
      <c r="B19" s="1"/>
      <c r="C19" s="2"/>
      <c r="D19" s="3"/>
      <c r="E19" s="2"/>
      <c r="F19" s="2"/>
      <c r="G19" s="3"/>
      <c r="H19" s="2"/>
      <c r="I19" s="2"/>
      <c r="J19" s="3"/>
      <c r="K19" s="2"/>
      <c r="L19" s="2"/>
      <c r="N19" s="2"/>
      <c r="O19" s="2"/>
      <c r="Q19" s="2"/>
      <c r="R19" s="2"/>
      <c r="T19" s="2"/>
      <c r="AE19" s="4"/>
    </row>
  </sheetData>
  <sheetProtection sheet="1" objects="1" scenarios="1" formatCells="0" selectLockedCells="1"/>
  <mergeCells count="132">
    <mergeCell ref="L17:N17"/>
    <mergeCell ref="O17:Q17"/>
    <mergeCell ref="R17:T17"/>
    <mergeCell ref="U17:U18"/>
    <mergeCell ref="V17:V18"/>
    <mergeCell ref="W17:W18"/>
    <mergeCell ref="AA15:AA16"/>
    <mergeCell ref="AB15:AB16"/>
    <mergeCell ref="AC15:AC16"/>
    <mergeCell ref="AD15:AD16"/>
    <mergeCell ref="AE15:AE16"/>
    <mergeCell ref="A17:A18"/>
    <mergeCell ref="B17:B18"/>
    <mergeCell ref="C17:E17"/>
    <mergeCell ref="F17:H17"/>
    <mergeCell ref="I17:K17"/>
    <mergeCell ref="U15:U16"/>
    <mergeCell ref="V15:V16"/>
    <mergeCell ref="W15:W16"/>
    <mergeCell ref="X15:X16"/>
    <mergeCell ref="Y15:Y16"/>
    <mergeCell ref="Z15:Z16"/>
    <mergeCell ref="AD17:AD18"/>
    <mergeCell ref="AE17:AE18"/>
    <mergeCell ref="X17:X18"/>
    <mergeCell ref="Y17:Y18"/>
    <mergeCell ref="Z17:Z18"/>
    <mergeCell ref="AA17:AA18"/>
    <mergeCell ref="AB17:AB18"/>
    <mergeCell ref="AC17:AC18"/>
    <mergeCell ref="A15:A16"/>
    <mergeCell ref="B15:B16"/>
    <mergeCell ref="C15:E15"/>
    <mergeCell ref="F15:H15"/>
    <mergeCell ref="I15:K15"/>
    <mergeCell ref="L15:N15"/>
    <mergeCell ref="O15:Q15"/>
    <mergeCell ref="R15:T15"/>
    <mergeCell ref="X13:X14"/>
    <mergeCell ref="L13:N13"/>
    <mergeCell ref="O13:Q13"/>
    <mergeCell ref="R13:T13"/>
    <mergeCell ref="U13:U14"/>
    <mergeCell ref="V13:V14"/>
    <mergeCell ref="W13:W14"/>
    <mergeCell ref="AC11:AC12"/>
    <mergeCell ref="AD11:AD12"/>
    <mergeCell ref="AE11:AE12"/>
    <mergeCell ref="A13:A14"/>
    <mergeCell ref="B13:B14"/>
    <mergeCell ref="C13:E13"/>
    <mergeCell ref="F13:H13"/>
    <mergeCell ref="I13:K13"/>
    <mergeCell ref="U11:U12"/>
    <mergeCell ref="V11:V12"/>
    <mergeCell ref="W11:W12"/>
    <mergeCell ref="X11:X12"/>
    <mergeCell ref="Y11:Y12"/>
    <mergeCell ref="Z11:Z12"/>
    <mergeCell ref="AD13:AD14"/>
    <mergeCell ref="AE13:AE14"/>
    <mergeCell ref="Y13:Y14"/>
    <mergeCell ref="Z13:Z14"/>
    <mergeCell ref="AA13:AA14"/>
    <mergeCell ref="AB13:AB14"/>
    <mergeCell ref="AC13:AC14"/>
    <mergeCell ref="AD9:AD10"/>
    <mergeCell ref="AE9:AE10"/>
    <mergeCell ref="A11:A12"/>
    <mergeCell ref="B11:B12"/>
    <mergeCell ref="C11:E11"/>
    <mergeCell ref="F11:H11"/>
    <mergeCell ref="I11:K11"/>
    <mergeCell ref="L11:N11"/>
    <mergeCell ref="O11:Q11"/>
    <mergeCell ref="R11:T11"/>
    <mergeCell ref="X9:X10"/>
    <mergeCell ref="Y9:Y10"/>
    <mergeCell ref="Z9:Z10"/>
    <mergeCell ref="AA9:AA10"/>
    <mergeCell ref="AB9:AB10"/>
    <mergeCell ref="AC9:AC10"/>
    <mergeCell ref="L9:N9"/>
    <mergeCell ref="O9:Q9"/>
    <mergeCell ref="R9:T9"/>
    <mergeCell ref="U9:U10"/>
    <mergeCell ref="V9:V10"/>
    <mergeCell ref="W9:W10"/>
    <mergeCell ref="AA11:AA12"/>
    <mergeCell ref="AB11:AB12"/>
    <mergeCell ref="A9:A10"/>
    <mergeCell ref="B9:B10"/>
    <mergeCell ref="C9:E9"/>
    <mergeCell ref="F9:H9"/>
    <mergeCell ref="I9:K9"/>
    <mergeCell ref="U7:U8"/>
    <mergeCell ref="V7:V8"/>
    <mergeCell ref="W7:W8"/>
    <mergeCell ref="X7:X8"/>
    <mergeCell ref="AD5:AD6"/>
    <mergeCell ref="AE5:AE6"/>
    <mergeCell ref="A7:A8"/>
    <mergeCell ref="B7:B8"/>
    <mergeCell ref="F7:H7"/>
    <mergeCell ref="I7:K7"/>
    <mergeCell ref="L7:N7"/>
    <mergeCell ref="O7:Q7"/>
    <mergeCell ref="R7:T7"/>
    <mergeCell ref="W5:W6"/>
    <mergeCell ref="X5:X6"/>
    <mergeCell ref="Y5:Y6"/>
    <mergeCell ref="Z5:Z6"/>
    <mergeCell ref="AA5:AA6"/>
    <mergeCell ref="AB5:AB6"/>
    <mergeCell ref="AA7:AA8"/>
    <mergeCell ref="AB7:AB8"/>
    <mergeCell ref="AC7:AC8"/>
    <mergeCell ref="AD7:AD8"/>
    <mergeCell ref="AE7:AE8"/>
    <mergeCell ref="Y7:Y8"/>
    <mergeCell ref="Z7:Z8"/>
    <mergeCell ref="Z4:AC4"/>
    <mergeCell ref="A5:B6"/>
    <mergeCell ref="C5:E6"/>
    <mergeCell ref="F5:H6"/>
    <mergeCell ref="I5:K6"/>
    <mergeCell ref="L5:N6"/>
    <mergeCell ref="O5:Q6"/>
    <mergeCell ref="R5:T6"/>
    <mergeCell ref="U5:U6"/>
    <mergeCell ref="V5:V6"/>
    <mergeCell ref="AC5:AC6"/>
  </mergeCells>
  <phoneticPr fontId="2"/>
  <pageMargins left="0.75" right="0.44" top="0.63" bottom="0.15748031496062992" header="0" footer="0"/>
  <pageSetup paperSize="9" scale="84"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J1011"/>
  <sheetViews>
    <sheetView showGridLines="0" zoomScaleNormal="100" workbookViewId="0">
      <pane xSplit="1" ySplit="3" topLeftCell="B4" activePane="bottomRight" state="frozen"/>
      <selection activeCell="J15" sqref="J15"/>
      <selection pane="topRight" activeCell="J15" sqref="J15"/>
      <selection pane="bottomLeft" activeCell="J15" sqref="J15"/>
      <selection pane="bottomRight" activeCell="E4" sqref="E4:F18"/>
    </sheetView>
  </sheetViews>
  <sheetFormatPr defaultColWidth="14.44140625" defaultRowHeight="15" customHeight="1"/>
  <cols>
    <col min="1" max="1" width="6.5546875" style="21" customWidth="1"/>
    <col min="2" max="2" width="23" style="21" customWidth="1"/>
    <col min="3" max="3" width="5.5546875" style="21" customWidth="1"/>
    <col min="4" max="4" width="23" style="21" customWidth="1"/>
    <col min="5" max="5" width="5.5546875" style="21" customWidth="1"/>
    <col min="6" max="6" width="14.6640625" style="21" customWidth="1"/>
    <col min="7" max="7" width="3.44140625" style="21" customWidth="1"/>
    <col min="8" max="8" width="20" style="21" customWidth="1"/>
    <col min="9" max="9" width="15.109375" style="21" customWidth="1"/>
    <col min="10" max="10" width="33.44140625" style="21" bestFit="1" customWidth="1"/>
    <col min="11" max="26" width="8.6640625" style="21" customWidth="1"/>
    <col min="27" max="16384" width="14.44140625" style="21"/>
  </cols>
  <sheetData>
    <row r="1" spans="1:10" ht="18.75" customHeight="1">
      <c r="A1" s="74" t="s">
        <v>257</v>
      </c>
      <c r="B1" s="171" t="s">
        <v>13</v>
      </c>
      <c r="C1" s="15" t="str">
        <f>IF(SUM(C4:C18)=0,"",COUNT(C4:C18))</f>
        <v/>
      </c>
      <c r="D1" s="34" t="s">
        <v>37</v>
      </c>
      <c r="E1" s="36"/>
      <c r="F1" s="37"/>
      <c r="G1" s="23"/>
      <c r="H1" s="23"/>
      <c r="I1" s="11"/>
    </row>
    <row r="2" spans="1:10" ht="18.75" customHeight="1">
      <c r="A2" s="75" t="s">
        <v>242</v>
      </c>
      <c r="B2" s="171" t="s">
        <v>27</v>
      </c>
      <c r="C2" s="16" t="str">
        <f>IF(SUM(C4:C18)=0,"",21-C1)</f>
        <v/>
      </c>
      <c r="D2" s="129" t="s">
        <v>38</v>
      </c>
      <c r="E2" s="35"/>
      <c r="F2" s="35"/>
      <c r="G2" s="23"/>
      <c r="H2" s="23"/>
      <c r="I2" s="11"/>
    </row>
    <row r="3" spans="1:10" ht="18.75" customHeight="1">
      <c r="A3" s="171"/>
      <c r="B3" s="172" t="s">
        <v>29</v>
      </c>
      <c r="C3" s="173" t="s">
        <v>15</v>
      </c>
      <c r="D3" s="172" t="s">
        <v>29</v>
      </c>
      <c r="E3" s="173" t="s">
        <v>15</v>
      </c>
      <c r="F3" s="171" t="s">
        <v>36</v>
      </c>
      <c r="G3" s="171" t="s">
        <v>30</v>
      </c>
      <c r="H3" s="171" t="s">
        <v>31</v>
      </c>
      <c r="I3" s="171" t="s">
        <v>32</v>
      </c>
      <c r="J3" s="174" t="s">
        <v>40</v>
      </c>
    </row>
    <row r="4" spans="1:10" ht="14.1" customHeight="1">
      <c r="A4" s="171">
        <v>1</v>
      </c>
      <c r="B4" s="63" t="str">
        <f>'2022年U8後期参加チームリスト'!$D$37</f>
        <v>烏山 A</v>
      </c>
      <c r="C4" s="27"/>
      <c r="D4" s="63" t="str">
        <f>'2022年U8後期参加チームリスト'!D38</f>
        <v xml:space="preserve">グリーン </v>
      </c>
      <c r="E4" s="27"/>
      <c r="F4" s="28"/>
      <c r="G4" s="24" t="str">
        <f>IF(F4=0,"",F4)</f>
        <v/>
      </c>
      <c r="H4" s="29"/>
      <c r="I4" s="29"/>
      <c r="J4" s="76" t="s">
        <v>243</v>
      </c>
    </row>
    <row r="5" spans="1:10" ht="14.1" customHeight="1">
      <c r="A5" s="171">
        <v>2</v>
      </c>
      <c r="B5" s="63" t="str">
        <f>'2022年U8後期参加チームリスト'!$D$37</f>
        <v>烏山 A</v>
      </c>
      <c r="C5" s="27"/>
      <c r="D5" s="63" t="str">
        <f>'2022年U8後期参加チームリスト'!D39</f>
        <v xml:space="preserve">竹の子 </v>
      </c>
      <c r="E5" s="27"/>
      <c r="F5" s="28"/>
      <c r="G5" s="24" t="str">
        <f t="shared" ref="G5:G18" si="0">IF(F5=0,"",F5)</f>
        <v/>
      </c>
      <c r="H5" s="29"/>
      <c r="I5" s="29"/>
      <c r="J5" s="38">
        <f>COUNTIFS($F$4:$F$18,"&gt;=2022/10/1",$F$4:$F$18,"&lt;=2022/10/31")</f>
        <v>0</v>
      </c>
    </row>
    <row r="6" spans="1:10" ht="14.1" customHeight="1">
      <c r="A6" s="171">
        <v>3</v>
      </c>
      <c r="B6" s="63" t="str">
        <f>'2022年U8後期参加チームリスト'!$D$37</f>
        <v>烏山 A</v>
      </c>
      <c r="C6" s="27"/>
      <c r="D6" s="63" t="str">
        <f>'2022年U8後期参加チームリスト'!D40</f>
        <v>二子玉川 A</v>
      </c>
      <c r="E6" s="27"/>
      <c r="F6" s="28"/>
      <c r="G6" s="24" t="str">
        <f t="shared" si="0"/>
        <v/>
      </c>
      <c r="H6" s="29"/>
      <c r="I6" s="29"/>
      <c r="J6" s="76" t="s">
        <v>245</v>
      </c>
    </row>
    <row r="7" spans="1:10" ht="14.1" customHeight="1">
      <c r="A7" s="171">
        <v>4</v>
      </c>
      <c r="B7" s="63" t="str">
        <f>'2022年U8後期参加チームリスト'!$D$37</f>
        <v>烏山 A</v>
      </c>
      <c r="C7" s="27"/>
      <c r="D7" s="63" t="str">
        <f>'2022年U8後期参加チームリスト'!D41</f>
        <v>武蔵丘 A</v>
      </c>
      <c r="E7" s="27"/>
      <c r="F7" s="28"/>
      <c r="G7" s="24" t="str">
        <f t="shared" si="0"/>
        <v/>
      </c>
      <c r="H7" s="29"/>
      <c r="I7" s="29"/>
      <c r="J7" s="38">
        <f>COUNTIFS($F$4:$F$18,"&gt;=2022/11/1",$F$4:$F$18,"&lt;=2022/11/30")</f>
        <v>0</v>
      </c>
    </row>
    <row r="8" spans="1:10" ht="14.1" customHeight="1">
      <c r="A8" s="171">
        <v>5</v>
      </c>
      <c r="B8" s="63" t="str">
        <f>'2022年U8後期参加チームリスト'!$D$37</f>
        <v>烏山 A</v>
      </c>
      <c r="C8" s="27"/>
      <c r="D8" s="63" t="str">
        <f>'2022年U8後期参加チームリスト'!D42</f>
        <v>明正 A</v>
      </c>
      <c r="E8" s="27"/>
      <c r="F8" s="28"/>
      <c r="G8" s="24" t="str">
        <f t="shared" si="0"/>
        <v/>
      </c>
      <c r="H8" s="29"/>
      <c r="I8" s="29"/>
      <c r="J8" s="76" t="s">
        <v>246</v>
      </c>
    </row>
    <row r="9" spans="1:10" ht="14.1" customHeight="1">
      <c r="A9" s="171">
        <v>6</v>
      </c>
      <c r="B9" s="63" t="str">
        <f>'2022年U8後期参加チームリスト'!$D$38</f>
        <v xml:space="preserve">グリーン </v>
      </c>
      <c r="C9" s="27"/>
      <c r="D9" s="63" t="str">
        <f>'2022年U8後期参加チームリスト'!D39</f>
        <v xml:space="preserve">竹の子 </v>
      </c>
      <c r="E9" s="27"/>
      <c r="F9" s="28"/>
      <c r="G9" s="24" t="str">
        <f t="shared" si="0"/>
        <v/>
      </c>
      <c r="H9" s="29"/>
      <c r="I9" s="29"/>
      <c r="J9" s="38">
        <f>COUNTIFS($F$4:$F$18,"&gt;=2022/12/1",$F$4:$F$18,"&lt;=2022/12/31")</f>
        <v>0</v>
      </c>
    </row>
    <row r="10" spans="1:10" ht="14.1" customHeight="1">
      <c r="A10" s="171">
        <v>7</v>
      </c>
      <c r="B10" s="63" t="str">
        <f>'2022年U8後期参加チームリスト'!$D$38</f>
        <v xml:space="preserve">グリーン </v>
      </c>
      <c r="C10" s="27"/>
      <c r="D10" s="63" t="str">
        <f>'2022年U8後期参加チームリスト'!D40</f>
        <v>二子玉川 A</v>
      </c>
      <c r="E10" s="27"/>
      <c r="F10" s="28"/>
      <c r="G10" s="24" t="str">
        <f t="shared" si="0"/>
        <v/>
      </c>
      <c r="H10" s="29"/>
      <c r="I10" s="29"/>
      <c r="J10" s="76" t="s">
        <v>248</v>
      </c>
    </row>
    <row r="11" spans="1:10" ht="14.1" customHeight="1">
      <c r="A11" s="171">
        <v>8</v>
      </c>
      <c r="B11" s="63" t="str">
        <f>'2022年U8後期参加チームリスト'!$D$38</f>
        <v xml:space="preserve">グリーン </v>
      </c>
      <c r="C11" s="27"/>
      <c r="D11" s="63" t="str">
        <f>'2022年U8後期参加チームリスト'!D41</f>
        <v>武蔵丘 A</v>
      </c>
      <c r="E11" s="27"/>
      <c r="F11" s="28"/>
      <c r="G11" s="24" t="str">
        <f t="shared" si="0"/>
        <v/>
      </c>
      <c r="H11" s="29"/>
      <c r="I11" s="29"/>
      <c r="J11" s="38">
        <f>COUNTIFS($F$4:$F$18,"&gt;=2023/1/1",$F$4:$F$18,"&lt;=2023/1/31")</f>
        <v>0</v>
      </c>
    </row>
    <row r="12" spans="1:10" ht="14.1" customHeight="1">
      <c r="A12" s="171">
        <v>9</v>
      </c>
      <c r="B12" s="63" t="str">
        <f>'2022年U8後期参加チームリスト'!$D$38</f>
        <v xml:space="preserve">グリーン </v>
      </c>
      <c r="C12" s="27"/>
      <c r="D12" s="63" t="str">
        <f>'2022年U8後期参加チームリスト'!D42</f>
        <v>明正 A</v>
      </c>
      <c r="E12" s="27"/>
      <c r="F12" s="28"/>
      <c r="G12" s="24" t="str">
        <f t="shared" si="0"/>
        <v/>
      </c>
      <c r="H12" s="29"/>
      <c r="I12" s="29"/>
      <c r="J12" s="76" t="s">
        <v>249</v>
      </c>
    </row>
    <row r="13" spans="1:10" ht="14.1" customHeight="1">
      <c r="A13" s="171">
        <v>10</v>
      </c>
      <c r="B13" s="63" t="str">
        <f>'2022年U8後期参加チームリスト'!$D$39</f>
        <v xml:space="preserve">竹の子 </v>
      </c>
      <c r="C13" s="27"/>
      <c r="D13" s="63" t="str">
        <f>'2022年U8後期参加チームリスト'!D40</f>
        <v>二子玉川 A</v>
      </c>
      <c r="E13" s="27"/>
      <c r="F13" s="28"/>
      <c r="G13" s="24" t="str">
        <f t="shared" si="0"/>
        <v/>
      </c>
      <c r="H13" s="29"/>
      <c r="I13" s="29"/>
      <c r="J13" s="64">
        <f>COUNTIFS($F$4:$F$18,"&gt;=2023/2/1",$F$4:$F$18,"&lt;=2023/2/28")</f>
        <v>0</v>
      </c>
    </row>
    <row r="14" spans="1:10" ht="14.1" customHeight="1">
      <c r="A14" s="171">
        <v>11</v>
      </c>
      <c r="B14" s="63" t="str">
        <f>'2022年U8後期参加チームリスト'!$D$39</f>
        <v xml:space="preserve">竹の子 </v>
      </c>
      <c r="C14" s="27"/>
      <c r="D14" s="63" t="str">
        <f>'2022年U8後期参加チームリスト'!D41</f>
        <v>武蔵丘 A</v>
      </c>
      <c r="E14" s="27"/>
      <c r="F14" s="28"/>
      <c r="G14" s="24" t="str">
        <f t="shared" si="0"/>
        <v/>
      </c>
      <c r="H14" s="29"/>
      <c r="I14" s="29"/>
      <c r="J14" s="175" t="s">
        <v>259</v>
      </c>
    </row>
    <row r="15" spans="1:10" ht="14.1" customHeight="1">
      <c r="A15" s="171">
        <v>12</v>
      </c>
      <c r="B15" s="63" t="str">
        <f>'2022年U8後期参加チームリスト'!$D$39</f>
        <v xml:space="preserve">竹の子 </v>
      </c>
      <c r="C15" s="27"/>
      <c r="D15" s="63" t="str">
        <f>'2022年U8後期参加チームリスト'!D42</f>
        <v>明正 A</v>
      </c>
      <c r="E15" s="27"/>
      <c r="F15" s="28"/>
      <c r="G15" s="24" t="str">
        <f t="shared" si="0"/>
        <v/>
      </c>
      <c r="H15" s="29"/>
      <c r="I15" s="29"/>
      <c r="J15" s="176">
        <f>COUNTIFS($F$4:$F$18,"&gt;=2022/9/1",$F$4:$F$18,"&lt;=2023/2/28")</f>
        <v>0</v>
      </c>
    </row>
    <row r="16" spans="1:10" ht="14.1" customHeight="1">
      <c r="A16" s="171">
        <v>13</v>
      </c>
      <c r="B16" s="63" t="str">
        <f>'2022年U8後期参加チームリスト'!$D$40</f>
        <v>二子玉川 A</v>
      </c>
      <c r="C16" s="27"/>
      <c r="D16" s="63" t="str">
        <f>'2022年U8後期参加チームリスト'!D41</f>
        <v>武蔵丘 A</v>
      </c>
      <c r="E16" s="27"/>
      <c r="F16" s="28"/>
      <c r="G16" s="24" t="str">
        <f t="shared" si="0"/>
        <v/>
      </c>
      <c r="H16" s="29"/>
      <c r="I16" s="29"/>
    </row>
    <row r="17" spans="1:10" ht="14.1" customHeight="1">
      <c r="A17" s="171">
        <v>14</v>
      </c>
      <c r="B17" s="63" t="str">
        <f>'2022年U8後期参加チームリスト'!$D$40</f>
        <v>二子玉川 A</v>
      </c>
      <c r="C17" s="27"/>
      <c r="D17" s="63" t="str">
        <f>'2022年U8後期参加チームリスト'!D42</f>
        <v>明正 A</v>
      </c>
      <c r="E17" s="27"/>
      <c r="F17" s="28"/>
      <c r="G17" s="24" t="str">
        <f t="shared" si="0"/>
        <v/>
      </c>
      <c r="H17" s="29"/>
      <c r="I17" s="29"/>
    </row>
    <row r="18" spans="1:10" ht="14.1" customHeight="1">
      <c r="A18" s="171">
        <v>15</v>
      </c>
      <c r="B18" s="63" t="str">
        <f>'2022年U8後期参加チームリスト'!$D$41</f>
        <v>武蔵丘 A</v>
      </c>
      <c r="C18" s="27"/>
      <c r="D18" s="63" t="str">
        <f>'2022年U8後期参加チームリスト'!D42</f>
        <v>明正 A</v>
      </c>
      <c r="E18" s="27"/>
      <c r="F18" s="28"/>
      <c r="G18" s="24" t="str">
        <f t="shared" si="0"/>
        <v/>
      </c>
      <c r="H18" s="29"/>
      <c r="I18" s="29"/>
    </row>
    <row r="19" spans="1:10" ht="14.1" customHeight="1">
      <c r="E19" s="21" t="s">
        <v>33</v>
      </c>
      <c r="F19" s="17">
        <v>44835</v>
      </c>
    </row>
    <row r="20" spans="1:10" ht="14.1" customHeight="1"/>
    <row r="21" spans="1:10" ht="14.1" customHeight="1">
      <c r="A21" s="33" t="s">
        <v>35</v>
      </c>
    </row>
    <row r="22" spans="1:10" ht="14.1" customHeight="1">
      <c r="A22" s="177" t="s">
        <v>28</v>
      </c>
      <c r="B22" s="177" t="s">
        <v>29</v>
      </c>
      <c r="C22" s="177" t="s">
        <v>19</v>
      </c>
      <c r="D22" s="177" t="s">
        <v>29</v>
      </c>
      <c r="E22" s="177" t="s">
        <v>19</v>
      </c>
      <c r="F22" s="171" t="s">
        <v>36</v>
      </c>
      <c r="G22" s="177" t="s">
        <v>30</v>
      </c>
      <c r="H22" s="177" t="s">
        <v>31</v>
      </c>
      <c r="I22" s="177" t="s">
        <v>32</v>
      </c>
      <c r="J22" s="178" t="s">
        <v>34</v>
      </c>
    </row>
    <row r="23" spans="1:10" ht="14.1" customHeight="1">
      <c r="A23" s="30"/>
      <c r="B23" s="30"/>
      <c r="C23" s="30"/>
      <c r="D23" s="30"/>
      <c r="E23" s="30"/>
      <c r="F23" s="31"/>
      <c r="G23" s="65"/>
      <c r="H23" s="30"/>
      <c r="I23" s="30"/>
      <c r="J23" s="30"/>
    </row>
    <row r="24" spans="1:10" ht="14.1" customHeight="1">
      <c r="A24" s="30"/>
      <c r="B24" s="32"/>
      <c r="C24" s="30"/>
      <c r="D24" s="32"/>
      <c r="E24" s="30"/>
      <c r="F24" s="31"/>
      <c r="G24" s="65"/>
      <c r="H24" s="30"/>
      <c r="I24" s="30"/>
      <c r="J24" s="30"/>
    </row>
    <row r="25" spans="1:10" ht="14.1" customHeight="1">
      <c r="A25" s="30"/>
      <c r="B25" s="32"/>
      <c r="C25" s="30"/>
      <c r="D25" s="32"/>
      <c r="E25" s="30"/>
      <c r="F25" s="31"/>
      <c r="G25" s="65"/>
      <c r="H25" s="30"/>
      <c r="I25" s="30"/>
      <c r="J25" s="30"/>
    </row>
    <row r="26" spans="1:10" ht="14.1" customHeight="1">
      <c r="A26" s="30"/>
      <c r="B26" s="30"/>
      <c r="C26" s="30"/>
      <c r="D26" s="30"/>
      <c r="E26" s="30"/>
      <c r="F26" s="31"/>
      <c r="G26" s="65"/>
      <c r="H26" s="30"/>
      <c r="I26" s="30"/>
      <c r="J26" s="30"/>
    </row>
    <row r="27" spans="1:10" ht="13.5" customHeight="1">
      <c r="A27" s="30"/>
      <c r="B27" s="30"/>
      <c r="C27" s="30"/>
      <c r="D27" s="30"/>
      <c r="E27" s="30"/>
      <c r="F27" s="31"/>
      <c r="G27" s="65"/>
      <c r="H27" s="30"/>
      <c r="I27" s="30"/>
      <c r="J27" s="30"/>
    </row>
    <row r="28" spans="1:10" ht="13.5" customHeight="1">
      <c r="A28" s="30"/>
      <c r="B28" s="30"/>
      <c r="C28" s="30"/>
      <c r="D28" s="30"/>
      <c r="E28" s="30"/>
      <c r="F28" s="31"/>
      <c r="G28" s="65"/>
      <c r="H28" s="30"/>
      <c r="I28" s="30"/>
      <c r="J28" s="30"/>
    </row>
    <row r="29" spans="1:10" ht="13.5" customHeight="1">
      <c r="A29" s="30"/>
      <c r="B29" s="30"/>
      <c r="C29" s="30"/>
      <c r="D29" s="30"/>
      <c r="E29" s="30"/>
      <c r="F29" s="31"/>
      <c r="G29" s="65"/>
      <c r="H29" s="30"/>
      <c r="I29" s="30"/>
      <c r="J29" s="30"/>
    </row>
    <row r="30" spans="1:10" ht="14.1" customHeight="1">
      <c r="A30" s="30"/>
      <c r="B30" s="30"/>
      <c r="C30" s="30"/>
      <c r="D30" s="30"/>
      <c r="E30" s="30"/>
      <c r="F30" s="31"/>
      <c r="G30" s="65"/>
      <c r="H30" s="30"/>
      <c r="I30" s="30"/>
      <c r="J30" s="30"/>
    </row>
    <row r="31" spans="1:10" ht="14.1" customHeight="1">
      <c r="A31" s="30"/>
      <c r="B31" s="30"/>
      <c r="C31" s="30"/>
      <c r="D31" s="30"/>
      <c r="E31" s="30"/>
      <c r="F31" s="31"/>
      <c r="G31" s="65"/>
      <c r="H31" s="30"/>
      <c r="I31" s="30"/>
      <c r="J31" s="30"/>
    </row>
    <row r="32" spans="1:10" ht="14.1" customHeight="1">
      <c r="A32" s="30"/>
      <c r="B32" s="30"/>
      <c r="C32" s="30"/>
      <c r="D32" s="30"/>
      <c r="E32" s="30"/>
      <c r="F32" s="31"/>
      <c r="G32" s="65"/>
      <c r="H32" s="30"/>
      <c r="I32" s="30"/>
      <c r="J32" s="30"/>
    </row>
    <row r="33" spans="1:10" ht="14.1" customHeight="1">
      <c r="A33" s="30"/>
      <c r="B33" s="32"/>
      <c r="C33" s="30"/>
      <c r="D33" s="32"/>
      <c r="E33" s="30"/>
      <c r="F33" s="31"/>
      <c r="G33" s="65"/>
      <c r="H33" s="30"/>
      <c r="I33" s="30"/>
      <c r="J33" s="30"/>
    </row>
    <row r="34" spans="1:10" ht="14.1" customHeight="1">
      <c r="A34" s="30"/>
      <c r="B34" s="32"/>
      <c r="C34" s="30"/>
      <c r="D34" s="32"/>
      <c r="E34" s="30"/>
      <c r="F34" s="31"/>
      <c r="G34" s="65"/>
      <c r="H34" s="30"/>
      <c r="I34" s="30"/>
      <c r="J34" s="30"/>
    </row>
    <row r="35" spans="1:10" ht="14.1" customHeight="1">
      <c r="A35" s="30"/>
      <c r="B35" s="30"/>
      <c r="C35" s="30"/>
      <c r="D35" s="30"/>
      <c r="E35" s="30"/>
      <c r="F35" s="31"/>
      <c r="G35" s="65"/>
      <c r="H35" s="30"/>
      <c r="I35" s="30"/>
      <c r="J35" s="30"/>
    </row>
    <row r="36" spans="1:10" ht="14.1" customHeight="1">
      <c r="A36" s="30"/>
      <c r="B36" s="30"/>
      <c r="C36" s="30"/>
      <c r="D36" s="30"/>
      <c r="E36" s="30"/>
      <c r="F36" s="31"/>
      <c r="G36" s="65"/>
      <c r="H36" s="30"/>
      <c r="I36" s="30"/>
      <c r="J36" s="30"/>
    </row>
    <row r="37" spans="1:10" ht="14.1" customHeight="1">
      <c r="A37" s="30"/>
      <c r="B37" s="30"/>
      <c r="C37" s="30"/>
      <c r="D37" s="30"/>
      <c r="E37" s="30"/>
      <c r="F37" s="31"/>
      <c r="G37" s="65"/>
      <c r="H37" s="30"/>
      <c r="I37" s="30"/>
      <c r="J37" s="30"/>
    </row>
    <row r="38" spans="1:10" ht="14.1" customHeight="1">
      <c r="A38" s="30"/>
      <c r="B38" s="30"/>
      <c r="C38" s="30"/>
      <c r="D38" s="30"/>
      <c r="E38" s="30"/>
      <c r="F38" s="31"/>
      <c r="G38" s="65"/>
      <c r="H38" s="30"/>
      <c r="I38" s="30"/>
      <c r="J38" s="30"/>
    </row>
    <row r="39" spans="1:10" ht="14.1" customHeight="1">
      <c r="A39" s="30"/>
      <c r="B39" s="30"/>
      <c r="C39" s="30"/>
      <c r="D39" s="30"/>
      <c r="E39" s="30"/>
      <c r="F39" s="31"/>
      <c r="G39" s="65"/>
      <c r="H39" s="30"/>
      <c r="I39" s="30"/>
      <c r="J39" s="30"/>
    </row>
    <row r="40" spans="1:10" ht="14.1" customHeight="1">
      <c r="A40" s="30"/>
      <c r="B40" s="30"/>
      <c r="C40" s="30"/>
      <c r="D40" s="30"/>
      <c r="E40" s="30"/>
      <c r="F40" s="31"/>
      <c r="G40" s="65"/>
      <c r="H40" s="30"/>
      <c r="I40" s="30"/>
      <c r="J40" s="30"/>
    </row>
    <row r="41" spans="1:10" ht="14.1" customHeight="1">
      <c r="A41" s="30"/>
      <c r="B41" s="30"/>
      <c r="C41" s="30"/>
      <c r="D41" s="30"/>
      <c r="E41" s="30"/>
      <c r="F41" s="31"/>
      <c r="G41" s="65"/>
      <c r="H41" s="30"/>
      <c r="I41" s="30"/>
      <c r="J41" s="30"/>
    </row>
    <row r="42" spans="1:10" ht="14.1" customHeight="1">
      <c r="A42" s="30"/>
      <c r="B42" s="30"/>
      <c r="C42" s="30"/>
      <c r="D42" s="30"/>
      <c r="E42" s="30"/>
      <c r="F42" s="31"/>
      <c r="G42" s="65"/>
      <c r="H42" s="30"/>
      <c r="I42" s="30"/>
      <c r="J42" s="30"/>
    </row>
    <row r="43" spans="1:10" ht="14.1" customHeight="1">
      <c r="A43" s="30"/>
      <c r="B43" s="30"/>
      <c r="C43" s="30"/>
      <c r="D43" s="30"/>
      <c r="E43" s="30"/>
      <c r="F43" s="31"/>
      <c r="G43" s="65"/>
      <c r="H43" s="30"/>
      <c r="I43" s="30"/>
      <c r="J43" s="30"/>
    </row>
    <row r="44" spans="1:10" ht="14.1" customHeight="1">
      <c r="A44" s="30"/>
      <c r="B44" s="30"/>
      <c r="C44" s="30"/>
      <c r="D44" s="30"/>
      <c r="E44" s="30"/>
      <c r="F44" s="31"/>
      <c r="G44" s="65"/>
      <c r="H44" s="30"/>
      <c r="I44" s="30"/>
      <c r="J44" s="30"/>
    </row>
    <row r="45" spans="1:10" ht="14.1" customHeight="1">
      <c r="A45" s="30"/>
      <c r="B45" s="30"/>
      <c r="C45" s="30"/>
      <c r="D45" s="30"/>
      <c r="E45" s="30"/>
      <c r="F45" s="31"/>
      <c r="G45" s="65"/>
      <c r="H45" s="30"/>
      <c r="I45" s="30"/>
      <c r="J45" s="30"/>
    </row>
    <row r="46" spans="1:10" ht="14.1" customHeight="1">
      <c r="A46" s="30"/>
      <c r="B46" s="30"/>
      <c r="C46" s="30"/>
      <c r="D46" s="30"/>
      <c r="E46" s="30"/>
      <c r="F46" s="31"/>
      <c r="G46" s="65"/>
      <c r="H46" s="30"/>
      <c r="I46" s="30"/>
      <c r="J46" s="30"/>
    </row>
    <row r="47" spans="1:10" ht="14.1" customHeight="1">
      <c r="A47" s="30"/>
      <c r="B47" s="30"/>
      <c r="C47" s="30"/>
      <c r="D47" s="30"/>
      <c r="E47" s="30"/>
      <c r="F47" s="31"/>
      <c r="G47" s="65"/>
      <c r="H47" s="30"/>
      <c r="I47" s="30"/>
      <c r="J47" s="30"/>
    </row>
    <row r="48" spans="1:10" ht="14.1" customHeight="1">
      <c r="A48" s="30"/>
      <c r="B48" s="30"/>
      <c r="C48" s="30"/>
      <c r="D48" s="30"/>
      <c r="E48" s="30"/>
      <c r="F48" s="31"/>
      <c r="G48" s="65"/>
      <c r="H48" s="30"/>
      <c r="I48" s="30"/>
      <c r="J48" s="30"/>
    </row>
    <row r="49" spans="1:10" ht="14.1" customHeight="1">
      <c r="A49" s="30"/>
      <c r="B49" s="30"/>
      <c r="C49" s="30"/>
      <c r="D49" s="30"/>
      <c r="E49" s="30"/>
      <c r="F49" s="31"/>
      <c r="G49" s="65"/>
      <c r="H49" s="30"/>
      <c r="I49" s="30"/>
      <c r="J49" s="30"/>
    </row>
    <row r="50" spans="1:10" ht="14.1" customHeight="1">
      <c r="A50" s="30"/>
      <c r="B50" s="30"/>
      <c r="C50" s="30"/>
      <c r="D50" s="30"/>
      <c r="E50" s="30"/>
      <c r="F50" s="31"/>
      <c r="G50" s="65"/>
      <c r="H50" s="30"/>
      <c r="I50" s="30"/>
      <c r="J50" s="30"/>
    </row>
    <row r="51" spans="1:10" ht="14.1" customHeight="1">
      <c r="A51" s="30"/>
      <c r="B51" s="30"/>
      <c r="C51" s="30"/>
      <c r="D51" s="30"/>
      <c r="E51" s="30"/>
      <c r="F51" s="31"/>
      <c r="G51" s="65"/>
      <c r="H51" s="30"/>
      <c r="I51" s="30"/>
      <c r="J51" s="30"/>
    </row>
    <row r="52" spans="1:10" ht="14.1" customHeight="1">
      <c r="A52" s="30"/>
      <c r="B52" s="30"/>
      <c r="C52" s="30"/>
      <c r="D52" s="30"/>
      <c r="E52" s="30"/>
      <c r="F52" s="31"/>
      <c r="G52" s="65"/>
      <c r="H52" s="30"/>
      <c r="I52" s="30"/>
      <c r="J52" s="30"/>
    </row>
    <row r="53" spans="1:10" ht="14.1" customHeight="1">
      <c r="A53" s="30"/>
      <c r="B53" s="30"/>
      <c r="C53" s="30"/>
      <c r="D53" s="30"/>
      <c r="E53" s="30"/>
      <c r="F53" s="31"/>
      <c r="G53" s="65"/>
      <c r="H53" s="30"/>
      <c r="I53" s="30"/>
      <c r="J53" s="30"/>
    </row>
    <row r="54" spans="1:10" ht="14.1" customHeight="1">
      <c r="A54" s="30"/>
      <c r="B54" s="30"/>
      <c r="C54" s="30"/>
      <c r="D54" s="30"/>
      <c r="E54" s="30"/>
      <c r="F54" s="31"/>
      <c r="G54" s="65"/>
      <c r="H54" s="30"/>
      <c r="I54" s="30"/>
      <c r="J54" s="30"/>
    </row>
    <row r="55" spans="1:10" ht="14.1" customHeight="1">
      <c r="A55" s="30"/>
      <c r="B55" s="30"/>
      <c r="C55" s="30"/>
      <c r="D55" s="30"/>
      <c r="E55" s="30"/>
      <c r="F55" s="31"/>
      <c r="G55" s="65"/>
      <c r="H55" s="30"/>
      <c r="I55" s="30"/>
      <c r="J55" s="30"/>
    </row>
    <row r="56" spans="1:10" ht="14.1" customHeight="1">
      <c r="F56" s="22"/>
    </row>
    <row r="57" spans="1:10" ht="14.1" customHeight="1">
      <c r="F57" s="22"/>
    </row>
    <row r="58" spans="1:10" ht="14.1" customHeight="1">
      <c r="F58" s="22"/>
    </row>
    <row r="59" spans="1:10" ht="14.1" customHeight="1">
      <c r="F59" s="22"/>
    </row>
    <row r="60" spans="1:10" ht="14.1" customHeight="1">
      <c r="F60" s="22"/>
    </row>
    <row r="61" spans="1:10" ht="14.1" customHeight="1">
      <c r="F61" s="22"/>
    </row>
    <row r="62" spans="1:10" ht="14.1" customHeight="1">
      <c r="F62" s="22"/>
    </row>
    <row r="63" spans="1:10" ht="14.1" customHeight="1">
      <c r="F63" s="22"/>
    </row>
    <row r="64" spans="1:10" ht="13.5" customHeight="1">
      <c r="F64" s="22"/>
    </row>
    <row r="65" spans="6:6" ht="13.5" customHeight="1">
      <c r="F65" s="22"/>
    </row>
    <row r="66" spans="6:6" ht="13.5" customHeight="1">
      <c r="F66" s="22"/>
    </row>
    <row r="67" spans="6:6" ht="13.5" customHeight="1">
      <c r="F67" s="22"/>
    </row>
    <row r="68" spans="6:6" ht="13.5" customHeight="1">
      <c r="F68" s="22"/>
    </row>
    <row r="69" spans="6:6" ht="13.5" customHeight="1">
      <c r="F69" s="22"/>
    </row>
    <row r="70" spans="6:6" ht="13.5" customHeight="1">
      <c r="F70" s="22"/>
    </row>
    <row r="71" spans="6:6" ht="13.5" customHeight="1">
      <c r="F71" s="22"/>
    </row>
    <row r="72" spans="6:6" ht="13.5" customHeight="1">
      <c r="F72" s="22"/>
    </row>
    <row r="73" spans="6:6" ht="13.5" customHeight="1">
      <c r="F73" s="22"/>
    </row>
    <row r="74" spans="6:6" ht="13.5" customHeight="1">
      <c r="F74" s="22"/>
    </row>
    <row r="75" spans="6:6" ht="13.5" customHeight="1">
      <c r="F75" s="22"/>
    </row>
    <row r="76" spans="6:6" ht="13.5" customHeight="1">
      <c r="F76" s="22"/>
    </row>
    <row r="77" spans="6:6" ht="13.5" customHeight="1">
      <c r="F77" s="22"/>
    </row>
    <row r="78" spans="6:6" ht="13.5" customHeight="1">
      <c r="F78" s="22"/>
    </row>
    <row r="79" spans="6:6" ht="13.5" customHeight="1">
      <c r="F79" s="22"/>
    </row>
    <row r="80" spans="6:6" ht="13.5" customHeight="1">
      <c r="F80" s="22"/>
    </row>
    <row r="81" spans="6:6" ht="13.5" customHeight="1">
      <c r="F81" s="22"/>
    </row>
    <row r="82" spans="6:6" ht="13.5" customHeight="1">
      <c r="F82" s="22"/>
    </row>
    <row r="83" spans="6:6" ht="13.5" customHeight="1">
      <c r="F83" s="22"/>
    </row>
    <row r="84" spans="6:6" ht="13.5" customHeight="1">
      <c r="F84" s="22"/>
    </row>
    <row r="85" spans="6:6" ht="13.5" customHeight="1">
      <c r="F85" s="22"/>
    </row>
    <row r="86" spans="6:6" ht="13.5" customHeight="1">
      <c r="F86" s="22"/>
    </row>
    <row r="87" spans="6:6" ht="13.5" customHeight="1">
      <c r="F87" s="22"/>
    </row>
    <row r="88" spans="6:6" ht="13.5" customHeight="1">
      <c r="F88" s="22"/>
    </row>
    <row r="89" spans="6:6" ht="13.5" customHeight="1">
      <c r="F89" s="22"/>
    </row>
    <row r="90" spans="6:6" ht="13.5" customHeight="1">
      <c r="F90" s="22"/>
    </row>
    <row r="91" spans="6:6" ht="13.5" customHeight="1">
      <c r="F91" s="22"/>
    </row>
    <row r="92" spans="6:6" ht="13.5" customHeight="1">
      <c r="F92" s="22"/>
    </row>
    <row r="93" spans="6:6" ht="13.5" customHeight="1">
      <c r="F93" s="22"/>
    </row>
    <row r="94" spans="6:6" ht="13.5" customHeight="1">
      <c r="F94" s="22"/>
    </row>
    <row r="95" spans="6:6" ht="13.5" customHeight="1">
      <c r="F95" s="22"/>
    </row>
    <row r="96" spans="6:6" ht="13.5" customHeight="1">
      <c r="F96" s="22"/>
    </row>
    <row r="97" spans="6:6" ht="13.5" customHeight="1">
      <c r="F97" s="22"/>
    </row>
    <row r="98" spans="6:6" ht="13.5" customHeight="1">
      <c r="F98" s="22"/>
    </row>
    <row r="99" spans="6:6" ht="13.5" customHeight="1">
      <c r="F99" s="22"/>
    </row>
    <row r="100" spans="6:6" ht="13.5" customHeight="1">
      <c r="F100" s="22"/>
    </row>
    <row r="101" spans="6:6" ht="13.5" customHeight="1">
      <c r="F101" s="22"/>
    </row>
    <row r="102" spans="6:6" ht="13.5" customHeight="1">
      <c r="F102" s="22"/>
    </row>
    <row r="103" spans="6:6" ht="13.5" customHeight="1">
      <c r="F103" s="22"/>
    </row>
    <row r="104" spans="6:6" ht="13.5" customHeight="1"/>
    <row r="105" spans="6:6" ht="13.5" customHeight="1"/>
    <row r="106" spans="6:6" ht="13.5" customHeight="1"/>
    <row r="107" spans="6:6" ht="13.5" customHeight="1"/>
    <row r="108" spans="6:6" ht="13.5" customHeight="1"/>
    <row r="109" spans="6:6" ht="13.5" customHeight="1"/>
    <row r="110" spans="6:6" ht="13.5" customHeight="1"/>
    <row r="111" spans="6:6" ht="13.5" customHeight="1"/>
    <row r="112" spans="6:6"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sheetData>
  <sheetProtection sheet="1" objects="1" scenarios="1" formatCells="0" selectLockedCells="1"/>
  <phoneticPr fontId="2"/>
  <conditionalFormatting sqref="G1 G4:G18">
    <cfRule type="cellIs" dxfId="7" priority="3" stopIfTrue="1" operator="equal">
      <formula>"日"</formula>
    </cfRule>
  </conditionalFormatting>
  <conditionalFormatting sqref="G1 G4:G18">
    <cfRule type="cellIs" dxfId="6" priority="4" stopIfTrue="1" operator="equal">
      <formula>"土"</formula>
    </cfRule>
  </conditionalFormatting>
  <conditionalFormatting sqref="F4:F18">
    <cfRule type="cellIs" dxfId="5" priority="5" stopIfTrue="1" operator="greaterThan">
      <formula>$F$1</formula>
    </cfRule>
  </conditionalFormatting>
  <conditionalFormatting sqref="F19">
    <cfRule type="cellIs" dxfId="4" priority="6" stopIfTrue="1" operator="greaterThan">
      <formula>$F$1</formula>
    </cfRule>
  </conditionalFormatting>
  <conditionalFormatting sqref="G23:G55">
    <cfRule type="cellIs" dxfId="3" priority="1" stopIfTrue="1" operator="equal">
      <formula>"日"</formula>
    </cfRule>
  </conditionalFormatting>
  <conditionalFormatting sqref="G23:G55">
    <cfRule type="cellIs" dxfId="2" priority="2" stopIfTrue="1" operator="equal">
      <formula>"土"</formula>
    </cfRule>
  </conditionalFormatting>
  <dataValidations count="3">
    <dataValidation type="date" operator="greaterThanOrEqual" allowBlank="1" showInputMessage="1" showErrorMessage="1" sqref="F4:F18">
      <formula1>F19</formula1>
    </dataValidation>
    <dataValidation type="date" operator="greaterThanOrEqual" allowBlank="1" showInputMessage="1" showErrorMessage="1" sqref="F23:F55">
      <formula1>F19</formula1>
    </dataValidation>
    <dataValidation type="whole" allowBlank="1" showInputMessage="1" showErrorMessage="1" sqref="C4:C18 E4:E18">
      <formula1>0</formula1>
      <formula2>100</formula2>
    </dataValidation>
  </dataValidations>
  <pageMargins left="0.34" right="0.24" top="0.52" bottom="0.54" header="0" footer="0"/>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'2022年U8後期参加チームリスト'!$D$37:$D$42</xm:f>
          </x14:formula1>
          <xm:sqref>I4:I18 B23:B55 D23:D55 I23:I55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I19"/>
  <sheetViews>
    <sheetView showGridLines="0" view="pageBreakPreview" zoomScaleNormal="90" zoomScaleSheetLayoutView="100" workbookViewId="0">
      <selection activeCell="B7" sqref="B7:B8"/>
    </sheetView>
  </sheetViews>
  <sheetFormatPr defaultColWidth="14.44140625" defaultRowHeight="15" customHeight="1"/>
  <cols>
    <col min="1" max="1" width="4.109375" style="89" customWidth="1"/>
    <col min="2" max="2" width="17.109375" style="89" customWidth="1"/>
    <col min="3" max="3" width="4.6640625" style="89" customWidth="1"/>
    <col min="4" max="4" width="3.6640625" style="89" customWidth="1"/>
    <col min="5" max="6" width="4.6640625" style="89" customWidth="1"/>
    <col min="7" max="7" width="3.6640625" style="89" customWidth="1"/>
    <col min="8" max="9" width="4.6640625" style="89" customWidth="1"/>
    <col min="10" max="10" width="3.6640625" style="89" customWidth="1"/>
    <col min="11" max="12" width="4.6640625" style="89" customWidth="1"/>
    <col min="13" max="13" width="3.6640625" style="89" customWidth="1"/>
    <col min="14" max="15" width="4.6640625" style="89" customWidth="1"/>
    <col min="16" max="16" width="3.6640625" style="89" customWidth="1"/>
    <col min="17" max="18" width="4.6640625" style="89" customWidth="1"/>
    <col min="19" max="19" width="3.6640625" style="89" customWidth="1"/>
    <col min="20" max="20" width="4.6640625" style="89" customWidth="1"/>
    <col min="21" max="25" width="5" style="89" customWidth="1"/>
    <col min="26" max="29" width="6.6640625" style="89" customWidth="1"/>
    <col min="30" max="30" width="7.6640625" style="89" hidden="1" customWidth="1"/>
    <col min="31" max="31" width="6.6640625" style="89" customWidth="1"/>
    <col min="32" max="32" width="1.33203125" style="89" customWidth="1"/>
    <col min="33" max="33" width="2.33203125" style="89" customWidth="1"/>
    <col min="34" max="34" width="3" style="89" customWidth="1"/>
    <col min="35" max="49" width="8.6640625" style="89" customWidth="1"/>
    <col min="50" max="16384" width="14.44140625" style="89"/>
  </cols>
  <sheetData>
    <row r="1" spans="1:35" ht="18" customHeight="1" thickBot="1">
      <c r="B1" s="1"/>
      <c r="C1" s="2"/>
      <c r="D1" s="3"/>
      <c r="E1" s="2"/>
      <c r="F1" s="2"/>
      <c r="G1" s="3"/>
      <c r="H1" s="2"/>
      <c r="I1" s="2"/>
      <c r="J1" s="3"/>
      <c r="K1" s="2"/>
      <c r="L1" s="2"/>
      <c r="N1" s="2"/>
      <c r="O1" s="2"/>
      <c r="Q1" s="2"/>
      <c r="R1" s="2"/>
      <c r="T1" s="2"/>
      <c r="AE1" s="4"/>
    </row>
    <row r="2" spans="1:35" ht="31.5" customHeight="1" thickBot="1">
      <c r="A2" s="80" t="s">
        <v>258</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2"/>
    </row>
    <row r="3" spans="1:35" ht="18" customHeight="1">
      <c r="A3" s="3"/>
      <c r="B3" s="5"/>
      <c r="C3" s="6"/>
      <c r="D3" s="7"/>
      <c r="E3" s="6"/>
      <c r="F3" s="6"/>
      <c r="G3" s="7"/>
      <c r="H3" s="6"/>
      <c r="I3" s="6"/>
      <c r="J3" s="7"/>
      <c r="K3" s="6"/>
      <c r="L3" s="6"/>
      <c r="M3" s="8"/>
      <c r="N3" s="6"/>
      <c r="O3" s="6"/>
      <c r="P3" s="8"/>
      <c r="Q3" s="6"/>
      <c r="R3" s="6"/>
      <c r="S3" s="8"/>
      <c r="T3" s="6"/>
      <c r="U3" s="8"/>
      <c r="V3" s="8"/>
      <c r="W3" s="8"/>
      <c r="X3" s="8"/>
      <c r="Y3" s="8"/>
      <c r="Z3" s="3"/>
      <c r="AA3" s="3"/>
      <c r="AB3" s="3"/>
      <c r="AC3" s="3"/>
      <c r="AD3" s="3"/>
      <c r="AE3" s="9"/>
    </row>
    <row r="4" spans="1:35" ht="18" customHeight="1">
      <c r="A4" s="3"/>
      <c r="B4" s="134" t="s">
        <v>39</v>
      </c>
      <c r="C4" s="6"/>
      <c r="D4" s="7"/>
      <c r="E4" s="6"/>
      <c r="F4" s="6"/>
      <c r="G4" s="7"/>
      <c r="H4" s="6"/>
      <c r="I4" s="6"/>
      <c r="J4" s="7"/>
      <c r="K4" s="6"/>
      <c r="L4" s="6"/>
      <c r="M4" s="8"/>
      <c r="N4" s="6"/>
      <c r="O4" s="6"/>
      <c r="P4" s="8"/>
      <c r="Q4" s="6"/>
      <c r="R4" s="6"/>
      <c r="S4" s="8"/>
      <c r="T4" s="6"/>
      <c r="U4" s="8"/>
      <c r="V4" s="8"/>
      <c r="W4" s="8"/>
      <c r="X4" s="8"/>
      <c r="Y4" s="8"/>
      <c r="Z4" s="259">
        <f>MAX(Fブロック進行表!F4:F19)</f>
        <v>44835</v>
      </c>
      <c r="AA4" s="260"/>
      <c r="AB4" s="260"/>
      <c r="AC4" s="260"/>
      <c r="AD4" s="8"/>
      <c r="AE4" s="10" t="s">
        <v>18</v>
      </c>
      <c r="AI4" s="89" t="s">
        <v>19</v>
      </c>
    </row>
    <row r="5" spans="1:35" ht="22.5" customHeight="1">
      <c r="A5" s="368"/>
      <c r="B5" s="369"/>
      <c r="C5" s="372" t="str">
        <f>B7</f>
        <v>烏山 A</v>
      </c>
      <c r="D5" s="373"/>
      <c r="E5" s="374"/>
      <c r="F5" s="372" t="str">
        <f>B9</f>
        <v xml:space="preserve">グリーン </v>
      </c>
      <c r="G5" s="373"/>
      <c r="H5" s="374"/>
      <c r="I5" s="372" t="str">
        <f>B11</f>
        <v xml:space="preserve">竹の子 </v>
      </c>
      <c r="J5" s="373"/>
      <c r="K5" s="374"/>
      <c r="L5" s="372" t="str">
        <f>B13</f>
        <v>二子玉川 A</v>
      </c>
      <c r="M5" s="373"/>
      <c r="N5" s="374"/>
      <c r="O5" s="372" t="str">
        <f>B15</f>
        <v>武蔵丘 A</v>
      </c>
      <c r="P5" s="373"/>
      <c r="Q5" s="374"/>
      <c r="R5" s="372" t="str">
        <f>B17</f>
        <v>明正 A</v>
      </c>
      <c r="S5" s="373"/>
      <c r="T5" s="374"/>
      <c r="U5" s="378" t="s">
        <v>13</v>
      </c>
      <c r="V5" s="380" t="s">
        <v>20</v>
      </c>
      <c r="W5" s="389" t="s">
        <v>21</v>
      </c>
      <c r="X5" s="389" t="s">
        <v>22</v>
      </c>
      <c r="Y5" s="380" t="s">
        <v>23</v>
      </c>
      <c r="Z5" s="391" t="s">
        <v>14</v>
      </c>
      <c r="AA5" s="391" t="s">
        <v>15</v>
      </c>
      <c r="AB5" s="391" t="s">
        <v>16</v>
      </c>
      <c r="AC5" s="381" t="s">
        <v>24</v>
      </c>
      <c r="AD5" s="380" t="s">
        <v>25</v>
      </c>
      <c r="AE5" s="383" t="s">
        <v>17</v>
      </c>
    </row>
    <row r="6" spans="1:35" ht="22.5" customHeight="1">
      <c r="A6" s="370"/>
      <c r="B6" s="371"/>
      <c r="C6" s="375"/>
      <c r="D6" s="376"/>
      <c r="E6" s="377"/>
      <c r="F6" s="375"/>
      <c r="G6" s="376"/>
      <c r="H6" s="377"/>
      <c r="I6" s="375"/>
      <c r="J6" s="376"/>
      <c r="K6" s="377"/>
      <c r="L6" s="375"/>
      <c r="M6" s="376"/>
      <c r="N6" s="377"/>
      <c r="O6" s="375"/>
      <c r="P6" s="376"/>
      <c r="Q6" s="377"/>
      <c r="R6" s="375"/>
      <c r="S6" s="376"/>
      <c r="T6" s="377"/>
      <c r="U6" s="379"/>
      <c r="V6" s="371"/>
      <c r="W6" s="390"/>
      <c r="X6" s="390"/>
      <c r="Y6" s="371"/>
      <c r="Z6" s="390"/>
      <c r="AA6" s="390"/>
      <c r="AB6" s="390"/>
      <c r="AC6" s="382"/>
      <c r="AD6" s="371"/>
      <c r="AE6" s="384"/>
    </row>
    <row r="7" spans="1:35" ht="22.5" customHeight="1">
      <c r="A7" s="385">
        <v>1</v>
      </c>
      <c r="B7" s="387" t="str">
        <f>'2022年U8後期参加チームリスト'!D37</f>
        <v>烏山 A</v>
      </c>
      <c r="C7" s="122"/>
      <c r="D7" s="123"/>
      <c r="E7" s="124"/>
      <c r="F7" s="242" t="str">
        <f>IF(ISTEXT(F8),"",IF(F8-H8&gt;0,"○",IF(H8-F8&gt;0,"●",IF(F8-H8=0,"△"))))</f>
        <v/>
      </c>
      <c r="G7" s="243"/>
      <c r="H7" s="244"/>
      <c r="I7" s="242" t="str">
        <f>IF(ISTEXT(I8),"",IF(I8-K8&gt;0,"○",IF(K8-I8&gt;0,"●",IF(I8-K8=0,"△"))))</f>
        <v/>
      </c>
      <c r="J7" s="243"/>
      <c r="K7" s="244"/>
      <c r="L7" s="242" t="str">
        <f>IF(ISTEXT(L8),"",IF(L8-N8&gt;0,"○",IF(N8-L8&gt;0,"●",IF(L8-N8=0,"△"))))</f>
        <v/>
      </c>
      <c r="M7" s="243"/>
      <c r="N7" s="244"/>
      <c r="O7" s="242" t="str">
        <f>IF(ISTEXT(O8),"",IF(O8-Q8&gt;0,"○",IF(Q8-O8&gt;0,"●",IF(O8-Q8=0,"△"))))</f>
        <v/>
      </c>
      <c r="P7" s="243"/>
      <c r="Q7" s="244"/>
      <c r="R7" s="242" t="str">
        <f>IF(ISTEXT(R8),"",IF(R8-T8&gt;0,"○",IF(T8-R8&gt;0,"●",IF(R8-T8=0,"△"))))</f>
        <v/>
      </c>
      <c r="S7" s="243"/>
      <c r="T7" s="244"/>
      <c r="U7" s="234">
        <f>COUNT(C8:T8)/2</f>
        <v>0</v>
      </c>
      <c r="V7" s="229">
        <f>5-U7</f>
        <v>5</v>
      </c>
      <c r="W7" s="229" t="str">
        <f>IF(U7=0,"",COUNTIF(C7:T7,"○"))</f>
        <v/>
      </c>
      <c r="X7" s="229" t="str">
        <f>IF(U7=0,"",COUNTIF(C7:T7,"●"))</f>
        <v/>
      </c>
      <c r="Y7" s="238" t="str">
        <f>IF(U7=0,"",COUNTIF(C7:T7,"△"))</f>
        <v/>
      </c>
      <c r="Z7" s="229" t="str">
        <f>IF(U7=0,"",W7*3+Y7*1)</f>
        <v/>
      </c>
      <c r="AA7" s="229" t="str">
        <f>IF(U7=0,"",SUM(C8,F8,I8,L8,O8,R8,,,))</f>
        <v/>
      </c>
      <c r="AB7" s="229" t="str">
        <f>IF(U7=0,"",SUM(E8,H8,K8,N8,Q8,T8,,,))</f>
        <v/>
      </c>
      <c r="AC7" s="236" t="str">
        <f>IF(U7=0,"",AA7-AB7)</f>
        <v/>
      </c>
      <c r="AD7" s="232" t="str">
        <f>IF(U7=0,"",Z7+1/10000*AC7)</f>
        <v/>
      </c>
      <c r="AE7" s="227" t="str">
        <f>IF(U7=0,"",RANK(AD7,$AD$5:$AD$18,0))</f>
        <v/>
      </c>
      <c r="AH7" s="11"/>
    </row>
    <row r="8" spans="1:35" ht="22.5" customHeight="1">
      <c r="A8" s="386"/>
      <c r="B8" s="388"/>
      <c r="C8" s="125"/>
      <c r="D8" s="126"/>
      <c r="E8" s="127"/>
      <c r="F8" s="14" t="str">
        <f>IF(ISBLANK(Fブロック進行表!$C4),"",Fブロック進行表!$C4)</f>
        <v/>
      </c>
      <c r="G8" s="12" t="s">
        <v>26</v>
      </c>
      <c r="H8" s="13" t="str">
        <f>IF(ISBLANK(Fブロック進行表!$E4),"",Fブロック進行表!$E4)</f>
        <v/>
      </c>
      <c r="I8" s="14" t="str">
        <f>IF(ISBLANK(Fブロック進行表!$C5),"",Fブロック進行表!$C5)</f>
        <v/>
      </c>
      <c r="J8" s="12" t="s">
        <v>26</v>
      </c>
      <c r="K8" s="13" t="str">
        <f>IF(ISBLANK(Fブロック進行表!$E5),"",Fブロック進行表!$E5)</f>
        <v/>
      </c>
      <c r="L8" s="14" t="str">
        <f>IF(ISBLANK(Fブロック進行表!$C6),"",Fブロック進行表!$C6)</f>
        <v/>
      </c>
      <c r="M8" s="12" t="s">
        <v>26</v>
      </c>
      <c r="N8" s="13" t="str">
        <f>IF(ISBLANK(Fブロック進行表!$E6),"",Fブロック進行表!$E6)</f>
        <v/>
      </c>
      <c r="O8" s="14" t="str">
        <f>IF(ISBLANK(Fブロック進行表!$C7),"",Fブロック進行表!$C7)</f>
        <v/>
      </c>
      <c r="P8" s="12" t="s">
        <v>26</v>
      </c>
      <c r="Q8" s="13" t="str">
        <f>IF(ISBLANK(Fブロック進行表!$E7),"",Fブロック進行表!$E7)</f>
        <v/>
      </c>
      <c r="R8" s="14" t="str">
        <f>IF(ISBLANK(Fブロック進行表!$C8),"",Fブロック進行表!$C8)</f>
        <v/>
      </c>
      <c r="S8" s="12" t="s">
        <v>26</v>
      </c>
      <c r="T8" s="13" t="str">
        <f>IF(ISBLANK(Fブロック進行表!$E8),"",Fブロック進行表!$E8)</f>
        <v/>
      </c>
      <c r="U8" s="235"/>
      <c r="V8" s="230"/>
      <c r="W8" s="230"/>
      <c r="X8" s="230"/>
      <c r="Y8" s="239"/>
      <c r="Z8" s="230"/>
      <c r="AA8" s="231"/>
      <c r="AB8" s="231"/>
      <c r="AC8" s="237"/>
      <c r="AD8" s="233"/>
      <c r="AE8" s="228"/>
      <c r="AH8" s="11"/>
    </row>
    <row r="9" spans="1:35" ht="22.5" customHeight="1">
      <c r="A9" s="385">
        <v>2</v>
      </c>
      <c r="B9" s="387" t="str">
        <f>'2022年U8後期参加チームリスト'!D38</f>
        <v xml:space="preserve">グリーン </v>
      </c>
      <c r="C9" s="242" t="str">
        <f>IF(ISTEXT(C10),"",IF(C10-E10&gt;0,"○",IF(E10-C10&gt;0,"●",IF(C10-E10=0,"△"))))</f>
        <v/>
      </c>
      <c r="D9" s="243"/>
      <c r="E9" s="244"/>
      <c r="F9" s="245"/>
      <c r="G9" s="246"/>
      <c r="H9" s="247"/>
      <c r="I9" s="242" t="str">
        <f>IF(ISTEXT(I10),"",IF(I10-K10&gt;0,"○",IF(K10-I10&gt;0,"●",IF(I10-K10=0,"△"))))</f>
        <v/>
      </c>
      <c r="J9" s="243"/>
      <c r="K9" s="244"/>
      <c r="L9" s="242" t="str">
        <f>IF(ISTEXT(L10),"",IF(L10-N10&gt;0,"○",IF(N10-L10&gt;0,"●",IF(L10-N10=0,"△"))))</f>
        <v/>
      </c>
      <c r="M9" s="243"/>
      <c r="N9" s="244"/>
      <c r="O9" s="242" t="str">
        <f>IF(ISTEXT(O10),"",IF(O10-Q10&gt;0,"○",IF(Q10-O10&gt;0,"●",IF(O10-Q10=0,"△"))))</f>
        <v/>
      </c>
      <c r="P9" s="243"/>
      <c r="Q9" s="244"/>
      <c r="R9" s="242" t="str">
        <f>IF(ISTEXT(R10),"",IF(R10-T10&gt;0,"○",IF(T10-R10&gt;0,"●",IF(R10-T10=0,"△"))))</f>
        <v/>
      </c>
      <c r="S9" s="243"/>
      <c r="T9" s="244"/>
      <c r="U9" s="234">
        <f>COUNT(C10:T10)/2</f>
        <v>0</v>
      </c>
      <c r="V9" s="229">
        <f t="shared" ref="V9" si="0">5-U9</f>
        <v>5</v>
      </c>
      <c r="W9" s="229" t="str">
        <f>IF(U9=0,"",COUNTIF(C9:T9,"○"))</f>
        <v/>
      </c>
      <c r="X9" s="229" t="str">
        <f>IF(U9=0,"",COUNTIF(C9:T9,"●"))</f>
        <v/>
      </c>
      <c r="Y9" s="238" t="str">
        <f>IF(U9=0,"",COUNTIF(C9:T9,"△"))</f>
        <v/>
      </c>
      <c r="Z9" s="229" t="str">
        <f>IF(U9=0,"",W9*3+Y9*1)</f>
        <v/>
      </c>
      <c r="AA9" s="229" t="str">
        <f>IF(U9=0,"",SUM(C10,F10,I10,L10,O10,R10,,,))</f>
        <v/>
      </c>
      <c r="AB9" s="229" t="str">
        <f>IF(U9=0,"",SUM(E10,H10,K10,N10,Q10,T10,,,))</f>
        <v/>
      </c>
      <c r="AC9" s="236" t="str">
        <f>IF(U9=0,"",AA9-AB9)</f>
        <v/>
      </c>
      <c r="AD9" s="232" t="str">
        <f>IF(U9=0,"",Z9+1/10000*AC9)</f>
        <v/>
      </c>
      <c r="AE9" s="227" t="str">
        <f>IF(U9=0,"",RANK(AD9,$AD$5:$AD$18,0))</f>
        <v/>
      </c>
      <c r="AH9" s="11"/>
    </row>
    <row r="10" spans="1:35" ht="22.5" customHeight="1">
      <c r="A10" s="386"/>
      <c r="B10" s="388"/>
      <c r="C10" s="14" t="str">
        <f>IF(ISBLANK(Fブロック進行表!$E4),"",Fブロック進行表!$E4)</f>
        <v/>
      </c>
      <c r="D10" s="12" t="s">
        <v>26</v>
      </c>
      <c r="E10" s="13" t="str">
        <f>IF(ISBLANK(Fブロック進行表!$C4),"",Fブロック進行表!$C4)</f>
        <v/>
      </c>
      <c r="F10" s="125"/>
      <c r="G10" s="126"/>
      <c r="H10" s="127"/>
      <c r="I10" s="14" t="str">
        <f>IF(ISBLANK(Fブロック進行表!$C9),"",Fブロック進行表!$C9)</f>
        <v/>
      </c>
      <c r="J10" s="12" t="s">
        <v>26</v>
      </c>
      <c r="K10" s="13" t="str">
        <f>IF(ISBLANK(Fブロック進行表!$E9),"",Fブロック進行表!$E9)</f>
        <v/>
      </c>
      <c r="L10" s="14" t="str">
        <f>IF(ISBLANK(Fブロック進行表!$C10),"",Fブロック進行表!$C10)</f>
        <v/>
      </c>
      <c r="M10" s="12" t="s">
        <v>26</v>
      </c>
      <c r="N10" s="13" t="str">
        <f>IF(ISBLANK(Fブロック進行表!$E10),"",Fブロック進行表!$E10)</f>
        <v/>
      </c>
      <c r="O10" s="14" t="str">
        <f>IF(ISBLANK(Fブロック進行表!$C11),"",Fブロック進行表!$C11)</f>
        <v/>
      </c>
      <c r="P10" s="12" t="s">
        <v>26</v>
      </c>
      <c r="Q10" s="13" t="str">
        <f>IF(ISBLANK(Fブロック進行表!$E11),"",Fブロック進行表!$E11)</f>
        <v/>
      </c>
      <c r="R10" s="14" t="str">
        <f>IF(ISBLANK(Fブロック進行表!$C12),"",Fブロック進行表!$C12)</f>
        <v/>
      </c>
      <c r="S10" s="12" t="s">
        <v>26</v>
      </c>
      <c r="T10" s="13" t="str">
        <f>IF(ISBLANK(Fブロック進行表!$E12),"",Fブロック進行表!$E12)</f>
        <v/>
      </c>
      <c r="U10" s="235"/>
      <c r="V10" s="230"/>
      <c r="W10" s="230"/>
      <c r="X10" s="230"/>
      <c r="Y10" s="239"/>
      <c r="Z10" s="230"/>
      <c r="AA10" s="231"/>
      <c r="AB10" s="231"/>
      <c r="AC10" s="237"/>
      <c r="AD10" s="233"/>
      <c r="AE10" s="228"/>
      <c r="AH10" s="11"/>
    </row>
    <row r="11" spans="1:35" ht="22.5" customHeight="1">
      <c r="A11" s="385">
        <v>3</v>
      </c>
      <c r="B11" s="387" t="str">
        <f>'2022年U8後期参加チームリスト'!D39</f>
        <v xml:space="preserve">竹の子 </v>
      </c>
      <c r="C11" s="242" t="str">
        <f>IF(ISTEXT(C12),"",IF(C12-E12&gt;0,"○",IF(E12-C12&gt;0,"●",IF(C12-E12=0,"△"))))</f>
        <v/>
      </c>
      <c r="D11" s="243"/>
      <c r="E11" s="244"/>
      <c r="F11" s="242" t="str">
        <f>IF(ISTEXT(F12),"",IF(F12-H12&gt;0,"○",IF(H12-F12&gt;0,"●",IF(F12-H12=0,"△"))))</f>
        <v/>
      </c>
      <c r="G11" s="243"/>
      <c r="H11" s="244"/>
      <c r="I11" s="245"/>
      <c r="J11" s="246"/>
      <c r="K11" s="247"/>
      <c r="L11" s="242" t="str">
        <f>IF(ISTEXT(L12),"",IF(L12-N12&gt;0,"○",IF(N12-L12&gt;0,"●",IF(L12-N12=0,"△"))))</f>
        <v/>
      </c>
      <c r="M11" s="243"/>
      <c r="N11" s="244"/>
      <c r="O11" s="242" t="str">
        <f>IF(ISTEXT(O12),"",IF(O12-Q12&gt;0,"○",IF(Q12-O12&gt;0,"●",IF(O12-Q12=0,"△"))))</f>
        <v/>
      </c>
      <c r="P11" s="243"/>
      <c r="Q11" s="244"/>
      <c r="R11" s="242" t="str">
        <f>IF(ISTEXT(R12),"",IF(R12-T12&gt;0,"○",IF(T12-R12&gt;0,"●",IF(R12-T12=0,"△"))))</f>
        <v/>
      </c>
      <c r="S11" s="243"/>
      <c r="T11" s="244"/>
      <c r="U11" s="234">
        <f>COUNT(C12:T12)/2</f>
        <v>0</v>
      </c>
      <c r="V11" s="229">
        <f t="shared" ref="V11" si="1">5-U11</f>
        <v>5</v>
      </c>
      <c r="W11" s="229" t="str">
        <f>IF(U11=0,"",COUNTIF(C11:T11,"○"))</f>
        <v/>
      </c>
      <c r="X11" s="229" t="str">
        <f>IF(U11=0,"",COUNTIF(C11:T11,"●"))</f>
        <v/>
      </c>
      <c r="Y11" s="238" t="str">
        <f>IF(U11=0,"",COUNTIF(C11:T11,"△"))</f>
        <v/>
      </c>
      <c r="Z11" s="229" t="str">
        <f>IF(U11=0,"",W11*3+Y11*1)</f>
        <v/>
      </c>
      <c r="AA11" s="229" t="str">
        <f>IF(U11=0,"",SUM(C12,F12,I12,L12,O12,R12,,,))</f>
        <v/>
      </c>
      <c r="AB11" s="229" t="str">
        <f>IF(U11=0,"",SUM(E12,H12,K12,N12,Q12,T12,,,))</f>
        <v/>
      </c>
      <c r="AC11" s="236" t="str">
        <f>IF(U11=0,"",AA11-AB11)</f>
        <v/>
      </c>
      <c r="AD11" s="232" t="str">
        <f>IF(U11=0,"",Z11+1/10000*AC11)</f>
        <v/>
      </c>
      <c r="AE11" s="227" t="str">
        <f>IF(U11=0,"",RANK(AD11,$AD$5:$AD$18,0))</f>
        <v/>
      </c>
      <c r="AH11" s="11"/>
    </row>
    <row r="12" spans="1:35" ht="22.5" customHeight="1">
      <c r="A12" s="386"/>
      <c r="B12" s="388"/>
      <c r="C12" s="14" t="str">
        <f>IF(ISBLANK(Fブロック進行表!$E5),"",Fブロック進行表!$E5)</f>
        <v/>
      </c>
      <c r="D12" s="12" t="s">
        <v>26</v>
      </c>
      <c r="E12" s="13" t="str">
        <f>IF(ISBLANK(Fブロック進行表!$C5),"",Fブロック進行表!$C5)</f>
        <v/>
      </c>
      <c r="F12" s="14" t="str">
        <f>IF(ISBLANK(Fブロック進行表!$E9),"",Fブロック進行表!$E9)</f>
        <v/>
      </c>
      <c r="G12" s="12" t="s">
        <v>26</v>
      </c>
      <c r="H12" s="13" t="str">
        <f>IF(ISBLANK(Fブロック進行表!$C9),"",Fブロック進行表!$C9)</f>
        <v/>
      </c>
      <c r="I12" s="125"/>
      <c r="J12" s="126"/>
      <c r="K12" s="127"/>
      <c r="L12" s="14" t="str">
        <f>IF(ISBLANK(Fブロック進行表!$C13),"",Fブロック進行表!$C13)</f>
        <v/>
      </c>
      <c r="M12" s="12" t="s">
        <v>26</v>
      </c>
      <c r="N12" s="13" t="str">
        <f>IF(ISBLANK(Fブロック進行表!$E13),"",Fブロック進行表!$E13)</f>
        <v/>
      </c>
      <c r="O12" s="14" t="str">
        <f>IF(ISBLANK(Fブロック進行表!$C14),"",Fブロック進行表!$C14)</f>
        <v/>
      </c>
      <c r="P12" s="12" t="s">
        <v>26</v>
      </c>
      <c r="Q12" s="13" t="str">
        <f>IF(ISBLANK(Fブロック進行表!$E14),"",Fブロック進行表!$E14)</f>
        <v/>
      </c>
      <c r="R12" s="14" t="str">
        <f>IF(ISBLANK(Fブロック進行表!$C15),"",Fブロック進行表!$C15)</f>
        <v/>
      </c>
      <c r="S12" s="12" t="s">
        <v>26</v>
      </c>
      <c r="T12" s="13" t="str">
        <f>IF(ISBLANK(Fブロック進行表!$E15),"",Fブロック進行表!$E15)</f>
        <v/>
      </c>
      <c r="U12" s="235"/>
      <c r="V12" s="230"/>
      <c r="W12" s="230"/>
      <c r="X12" s="230"/>
      <c r="Y12" s="239"/>
      <c r="Z12" s="230"/>
      <c r="AA12" s="231"/>
      <c r="AB12" s="231"/>
      <c r="AC12" s="237"/>
      <c r="AD12" s="233"/>
      <c r="AE12" s="228"/>
    </row>
    <row r="13" spans="1:35" ht="22.5" customHeight="1">
      <c r="A13" s="385">
        <v>4</v>
      </c>
      <c r="B13" s="387" t="str">
        <f>'2022年U8後期参加チームリスト'!D40</f>
        <v>二子玉川 A</v>
      </c>
      <c r="C13" s="242" t="str">
        <f>IF(ISTEXT(C14),"",IF(C14-E14&gt;0,"○",IF(E14-C14&gt;0,"●",IF(C14-E14=0,"△"))))</f>
        <v/>
      </c>
      <c r="D13" s="243"/>
      <c r="E13" s="244"/>
      <c r="F13" s="242" t="str">
        <f>IF(ISTEXT(F14),"",IF(F14-H14&gt;0,"○",IF(H14-F14&gt;0,"●",IF(F14-H14=0,"△"))))</f>
        <v/>
      </c>
      <c r="G13" s="243"/>
      <c r="H13" s="244"/>
      <c r="I13" s="242" t="str">
        <f>IF(ISTEXT(I14),"",IF(I14-K14&gt;0,"○",IF(K14-I14&gt;0,"●",IF(I14-K14=0,"△"))))</f>
        <v/>
      </c>
      <c r="J13" s="243"/>
      <c r="K13" s="244"/>
      <c r="L13" s="245"/>
      <c r="M13" s="246"/>
      <c r="N13" s="247"/>
      <c r="O13" s="242" t="str">
        <f>IF(ISTEXT(O14),"",IF(O14-Q14&gt;0,"○",IF(Q14-O14&gt;0,"●",IF(O14-Q14=0,"△"))))</f>
        <v/>
      </c>
      <c r="P13" s="243"/>
      <c r="Q13" s="244"/>
      <c r="R13" s="242" t="str">
        <f>IF(ISTEXT(R14),"",IF(R14-T14&gt;0,"○",IF(T14-R14&gt;0,"●",IF(R14-T14=0,"△"))))</f>
        <v/>
      </c>
      <c r="S13" s="243"/>
      <c r="T13" s="244"/>
      <c r="U13" s="234">
        <f>COUNT(C14:T14)/2</f>
        <v>0</v>
      </c>
      <c r="V13" s="229">
        <f t="shared" ref="V13" si="2">5-U13</f>
        <v>5</v>
      </c>
      <c r="W13" s="229" t="str">
        <f>IF(U13=0,"",COUNTIF(C13:T13,"○"))</f>
        <v/>
      </c>
      <c r="X13" s="229" t="str">
        <f>IF(U13=0,"",COUNTIF(C13:T13,"●"))</f>
        <v/>
      </c>
      <c r="Y13" s="238" t="str">
        <f>IF(U13=0,"",COUNTIF(C13:T13,"△"))</f>
        <v/>
      </c>
      <c r="Z13" s="229" t="str">
        <f>IF(U13=0,"",W13*3+Y13*1)</f>
        <v/>
      </c>
      <c r="AA13" s="229" t="str">
        <f>IF(U13=0,"",SUM(C14,F14,I14,L14,O14,R14,,,))</f>
        <v/>
      </c>
      <c r="AB13" s="229" t="str">
        <f>IF(U13=0,"",SUM(E14,H14,K14,N14,Q14,T14,,,))</f>
        <v/>
      </c>
      <c r="AC13" s="236" t="str">
        <f>IF(U13=0,"",AA13-AB13)</f>
        <v/>
      </c>
      <c r="AD13" s="232" t="str">
        <f>IF(U13=0,"",Z13+1/10000*AC13)</f>
        <v/>
      </c>
      <c r="AE13" s="227" t="str">
        <f>IF(U13=0,"",RANK(AD13,$AD$5:$AD$18,0))</f>
        <v/>
      </c>
    </row>
    <row r="14" spans="1:35" ht="22.5" customHeight="1">
      <c r="A14" s="386"/>
      <c r="B14" s="388"/>
      <c r="C14" s="14" t="str">
        <f>IF(ISBLANK(Fブロック進行表!$E6),"",Fブロック進行表!$E6)</f>
        <v/>
      </c>
      <c r="D14" s="12" t="s">
        <v>26</v>
      </c>
      <c r="E14" s="13" t="str">
        <f>IF(ISBLANK(Fブロック進行表!$C6),"",Fブロック進行表!$C6)</f>
        <v/>
      </c>
      <c r="F14" s="14" t="str">
        <f>IF(ISBLANK(Fブロック進行表!$E10),"",Fブロック進行表!$E10)</f>
        <v/>
      </c>
      <c r="G14" s="12" t="s">
        <v>26</v>
      </c>
      <c r="H14" s="13" t="str">
        <f>IF(ISBLANK(Fブロック進行表!$C10),"",Fブロック進行表!$C10)</f>
        <v/>
      </c>
      <c r="I14" s="14" t="str">
        <f>IF(ISBLANK(Fブロック進行表!$E13),"",Fブロック進行表!$E13)</f>
        <v/>
      </c>
      <c r="J14" s="12" t="s">
        <v>26</v>
      </c>
      <c r="K14" s="13" t="str">
        <f>IF(ISBLANK(Fブロック進行表!$C13),"",Fブロック進行表!$C13)</f>
        <v/>
      </c>
      <c r="L14" s="125"/>
      <c r="M14" s="126"/>
      <c r="N14" s="127"/>
      <c r="O14" s="14" t="str">
        <f>IF(ISBLANK(Fブロック進行表!$C16),"",Fブロック進行表!$C16)</f>
        <v/>
      </c>
      <c r="P14" s="12" t="s">
        <v>26</v>
      </c>
      <c r="Q14" s="13" t="str">
        <f>IF(ISBLANK(Fブロック進行表!$E16),"",Fブロック進行表!$E16)</f>
        <v/>
      </c>
      <c r="R14" s="14" t="str">
        <f>IF(ISBLANK(Fブロック進行表!$C17),"",Fブロック進行表!$C17)</f>
        <v/>
      </c>
      <c r="S14" s="12" t="s">
        <v>26</v>
      </c>
      <c r="T14" s="13" t="str">
        <f>IF(ISBLANK(Fブロック進行表!$E17),"",Fブロック進行表!$E17)</f>
        <v/>
      </c>
      <c r="U14" s="235"/>
      <c r="V14" s="230"/>
      <c r="W14" s="230"/>
      <c r="X14" s="230"/>
      <c r="Y14" s="239"/>
      <c r="Z14" s="230"/>
      <c r="AA14" s="231"/>
      <c r="AB14" s="231"/>
      <c r="AC14" s="237"/>
      <c r="AD14" s="233"/>
      <c r="AE14" s="228"/>
    </row>
    <row r="15" spans="1:35" ht="22.5" customHeight="1">
      <c r="A15" s="385">
        <v>5</v>
      </c>
      <c r="B15" s="387" t="str">
        <f>'2022年U8後期参加チームリスト'!D41</f>
        <v>武蔵丘 A</v>
      </c>
      <c r="C15" s="242" t="str">
        <f>IF(ISTEXT(C16),"",IF(C16-E16&gt;0,"○",IF(E16-C16&gt;0,"●",IF(C16-E16=0,"△"))))</f>
        <v/>
      </c>
      <c r="D15" s="243"/>
      <c r="E15" s="244"/>
      <c r="F15" s="242" t="str">
        <f>IF(ISTEXT(F16),"",IF(F16-H16&gt;0,"○",IF(H16-F16&gt;0,"●",IF(F16-H16=0,"△"))))</f>
        <v/>
      </c>
      <c r="G15" s="243"/>
      <c r="H15" s="244"/>
      <c r="I15" s="242" t="str">
        <f>IF(ISTEXT(I16),"",IF(I16-K16&gt;0,"○",IF(K16-I16&gt;0,"●",IF(I16-K16=0,"△"))))</f>
        <v/>
      </c>
      <c r="J15" s="243"/>
      <c r="K15" s="244"/>
      <c r="L15" s="242" t="str">
        <f>IF(ISTEXT(L16),"",IF(L16-N16&gt;0,"○",IF(N16-L16&gt;0,"●",IF(L16-N16=0,"△"))))</f>
        <v/>
      </c>
      <c r="M15" s="243"/>
      <c r="N15" s="244"/>
      <c r="O15" s="245"/>
      <c r="P15" s="246"/>
      <c r="Q15" s="247"/>
      <c r="R15" s="242" t="str">
        <f>IF(ISTEXT(R16),"",IF(R16-T16&gt;0,"○",IF(T16-R16&gt;0,"●",IF(R16-T16=0,"△"))))</f>
        <v/>
      </c>
      <c r="S15" s="243"/>
      <c r="T15" s="244"/>
      <c r="U15" s="234">
        <f>COUNT(C16:T16)/2</f>
        <v>0</v>
      </c>
      <c r="V15" s="229">
        <f t="shared" ref="V15" si="3">5-U15</f>
        <v>5</v>
      </c>
      <c r="W15" s="229" t="str">
        <f>IF(U15=0,"",COUNTIF(C15:T15,"○"))</f>
        <v/>
      </c>
      <c r="X15" s="229" t="str">
        <f>IF(U15=0,"",COUNTIF(C15:T15,"●"))</f>
        <v/>
      </c>
      <c r="Y15" s="238" t="str">
        <f>IF(U15=0,"",COUNTIF(C15:T15,"△"))</f>
        <v/>
      </c>
      <c r="Z15" s="229" t="str">
        <f>IF(U15=0,"",W15*3+Y15*1)</f>
        <v/>
      </c>
      <c r="AA15" s="229" t="str">
        <f>IF(U15=0,"",SUM(C16,F16,I16,L16,O16,R16,,,))</f>
        <v/>
      </c>
      <c r="AB15" s="229" t="str">
        <f>IF(U15=0,"",SUM(E16,H16,K16,N16,Q16,T16,,,))</f>
        <v/>
      </c>
      <c r="AC15" s="236" t="str">
        <f>IF(U15=0,"",AA15-AB15)</f>
        <v/>
      </c>
      <c r="AD15" s="232" t="str">
        <f>IF(U15=0,"",Z15+1/10000*AC15)</f>
        <v/>
      </c>
      <c r="AE15" s="227" t="str">
        <f>IF(U15=0,"",RANK(AD15,$AD$5:$AD$18,0))</f>
        <v/>
      </c>
    </row>
    <row r="16" spans="1:35" ht="22.5" customHeight="1">
      <c r="A16" s="386"/>
      <c r="B16" s="388"/>
      <c r="C16" s="14" t="str">
        <f>IF(ISBLANK(Fブロック進行表!$E7),"",Fブロック進行表!$E7)</f>
        <v/>
      </c>
      <c r="D16" s="12" t="s">
        <v>26</v>
      </c>
      <c r="E16" s="13" t="str">
        <f>IF(ISBLANK(Fブロック進行表!$C7),"",Fブロック進行表!$C7)</f>
        <v/>
      </c>
      <c r="F16" s="14" t="str">
        <f>IF(ISBLANK(Fブロック進行表!$E11),"",Fブロック進行表!$E11)</f>
        <v/>
      </c>
      <c r="G16" s="12" t="s">
        <v>26</v>
      </c>
      <c r="H16" s="13" t="str">
        <f>IF(ISBLANK(Fブロック進行表!$C11),"",Fブロック進行表!$C11)</f>
        <v/>
      </c>
      <c r="I16" s="14" t="str">
        <f>IF(ISBLANK(Fブロック進行表!$E14),"",Fブロック進行表!$E14)</f>
        <v/>
      </c>
      <c r="J16" s="12" t="s">
        <v>26</v>
      </c>
      <c r="K16" s="13" t="str">
        <f>IF(ISBLANK(Fブロック進行表!$C14),"",Fブロック進行表!$C14)</f>
        <v/>
      </c>
      <c r="L16" s="14" t="str">
        <f>IF(ISBLANK(Fブロック進行表!$E16),"",Fブロック進行表!$E16)</f>
        <v/>
      </c>
      <c r="M16" s="12" t="s">
        <v>26</v>
      </c>
      <c r="N16" s="13" t="str">
        <f>IF(ISBLANK(Fブロック進行表!$C16),"",Fブロック進行表!$C16)</f>
        <v/>
      </c>
      <c r="O16" s="125"/>
      <c r="P16" s="126"/>
      <c r="Q16" s="127"/>
      <c r="R16" s="14" t="str">
        <f>IF(ISBLANK(Fブロック進行表!$C18),"",Fブロック進行表!$C18)</f>
        <v/>
      </c>
      <c r="S16" s="12" t="s">
        <v>26</v>
      </c>
      <c r="T16" s="13" t="str">
        <f>IF(ISBLANK(Fブロック進行表!$E18),"",Fブロック進行表!$E18)</f>
        <v/>
      </c>
      <c r="U16" s="235"/>
      <c r="V16" s="230"/>
      <c r="W16" s="230"/>
      <c r="X16" s="230"/>
      <c r="Y16" s="239"/>
      <c r="Z16" s="230"/>
      <c r="AA16" s="231"/>
      <c r="AB16" s="231"/>
      <c r="AC16" s="237"/>
      <c r="AD16" s="233"/>
      <c r="AE16" s="228"/>
    </row>
    <row r="17" spans="1:31" ht="22.5" customHeight="1">
      <c r="A17" s="385">
        <v>6</v>
      </c>
      <c r="B17" s="387" t="str">
        <f>'2022年U8後期参加チームリスト'!D42</f>
        <v>明正 A</v>
      </c>
      <c r="C17" s="242" t="str">
        <f>IF(ISTEXT(C18),"",IF(C18-E18&gt;0,"○",IF(E18-C18&gt;0,"●",IF(C18-E18=0,"△"))))</f>
        <v/>
      </c>
      <c r="D17" s="243"/>
      <c r="E17" s="244"/>
      <c r="F17" s="242" t="str">
        <f>IF(ISTEXT(F18),"",IF(F18-H18&gt;0,"○",IF(H18-F18&gt;0,"●",IF(F18-H18=0,"△"))))</f>
        <v/>
      </c>
      <c r="G17" s="243"/>
      <c r="H17" s="244"/>
      <c r="I17" s="242" t="str">
        <f>IF(ISTEXT(I18),"",IF(I18-K18&gt;0,"○",IF(K18-I18&gt;0,"●",IF(I18-K18=0,"△"))))</f>
        <v/>
      </c>
      <c r="J17" s="243"/>
      <c r="K17" s="244"/>
      <c r="L17" s="242" t="str">
        <f>IF(ISTEXT(L18),"",IF(L18-N18&gt;0,"○",IF(N18-L18&gt;0,"●",IF(L18-N18=0,"△"))))</f>
        <v/>
      </c>
      <c r="M17" s="243"/>
      <c r="N17" s="244"/>
      <c r="O17" s="242" t="str">
        <f>IF(ISTEXT(O18),"",IF(O18-Q18&gt;0,"○",IF(Q18-O18&gt;0,"●",IF(O18-Q18=0,"△"))))</f>
        <v/>
      </c>
      <c r="P17" s="243"/>
      <c r="Q17" s="244"/>
      <c r="R17" s="245"/>
      <c r="S17" s="246"/>
      <c r="T17" s="247"/>
      <c r="U17" s="234">
        <f>COUNT(C18:T18)/2</f>
        <v>0</v>
      </c>
      <c r="V17" s="229">
        <f t="shared" ref="V17" si="4">5-U17</f>
        <v>5</v>
      </c>
      <c r="W17" s="229" t="str">
        <f>IF(U17=0,"",COUNTIF(C17:T17,"○"))</f>
        <v/>
      </c>
      <c r="X17" s="229" t="str">
        <f>IF(U17=0,"",COUNTIF(C17:T17,"●"))</f>
        <v/>
      </c>
      <c r="Y17" s="238" t="str">
        <f>IF(U17=0,"",COUNTIF(C17:T17,"△"))</f>
        <v/>
      </c>
      <c r="Z17" s="229" t="str">
        <f>IF(U17=0,"",W17*3+Y17*1)</f>
        <v/>
      </c>
      <c r="AA17" s="229" t="str">
        <f>IF(U17=0,"",SUM(C18,F18,I18,L18,O18,R18,,,))</f>
        <v/>
      </c>
      <c r="AB17" s="229" t="str">
        <f>IF(U17=0,"",SUM(E18,H18,K18,N18,Q18,T18,,,))</f>
        <v/>
      </c>
      <c r="AC17" s="236" t="str">
        <f>IF(U17=0,"",AA17-AB17)</f>
        <v/>
      </c>
      <c r="AD17" s="232" t="str">
        <f>IF(U17=0,"",Z17+1/10000*AC17)</f>
        <v/>
      </c>
      <c r="AE17" s="227" t="str">
        <f>IF(U17=0,"",RANK(AD17,$AD$5:$AD$18,0))</f>
        <v/>
      </c>
    </row>
    <row r="18" spans="1:31" ht="22.5" customHeight="1">
      <c r="A18" s="386"/>
      <c r="B18" s="388"/>
      <c r="C18" s="14" t="str">
        <f>IF(ISBLANK(Fブロック進行表!$E8),"",Fブロック進行表!$E8)</f>
        <v/>
      </c>
      <c r="D18" s="12" t="s">
        <v>26</v>
      </c>
      <c r="E18" s="13" t="str">
        <f>IF(ISBLANK(Fブロック進行表!$C8),"",Fブロック進行表!$C8)</f>
        <v/>
      </c>
      <c r="F18" s="14" t="str">
        <f>IF(ISBLANK(Fブロック進行表!$E12),"",Fブロック進行表!$E12)</f>
        <v/>
      </c>
      <c r="G18" s="12" t="s">
        <v>26</v>
      </c>
      <c r="H18" s="13" t="str">
        <f>IF(ISBLANK(Fブロック進行表!$C12),"",Fブロック進行表!$C12)</f>
        <v/>
      </c>
      <c r="I18" s="14" t="str">
        <f>IF(ISBLANK(Fブロック進行表!$E15),"",Fブロック進行表!$E15)</f>
        <v/>
      </c>
      <c r="J18" s="12" t="s">
        <v>26</v>
      </c>
      <c r="K18" s="13" t="str">
        <f>IF(ISBLANK(Fブロック進行表!$C15),"",Fブロック進行表!$C15)</f>
        <v/>
      </c>
      <c r="L18" s="14" t="str">
        <f>IF(ISBLANK(Fブロック進行表!$E17),"",Fブロック進行表!$E17)</f>
        <v/>
      </c>
      <c r="M18" s="12" t="s">
        <v>26</v>
      </c>
      <c r="N18" s="13" t="str">
        <f>IF(ISBLANK(Fブロック進行表!$C17),"",Fブロック進行表!$C17)</f>
        <v/>
      </c>
      <c r="O18" s="14" t="str">
        <f>IF(ISBLANK(Fブロック進行表!$E18),"",Fブロック進行表!$E18)</f>
        <v/>
      </c>
      <c r="P18" s="12" t="s">
        <v>26</v>
      </c>
      <c r="Q18" s="13" t="str">
        <f>IF(ISBLANK(Fブロック進行表!$C18),"",Fブロック進行表!$C18)</f>
        <v/>
      </c>
      <c r="R18" s="125"/>
      <c r="S18" s="126"/>
      <c r="T18" s="127"/>
      <c r="U18" s="235"/>
      <c r="V18" s="230"/>
      <c r="W18" s="230"/>
      <c r="X18" s="230"/>
      <c r="Y18" s="239"/>
      <c r="Z18" s="230"/>
      <c r="AA18" s="231"/>
      <c r="AB18" s="231"/>
      <c r="AC18" s="237"/>
      <c r="AD18" s="233"/>
      <c r="AE18" s="228"/>
    </row>
    <row r="19" spans="1:31" ht="18" customHeight="1">
      <c r="B19" s="1"/>
      <c r="C19" s="2"/>
      <c r="D19" s="3"/>
      <c r="E19" s="2"/>
      <c r="F19" s="2"/>
      <c r="G19" s="3"/>
      <c r="H19" s="2"/>
      <c r="I19" s="2"/>
      <c r="J19" s="3"/>
      <c r="K19" s="2"/>
      <c r="L19" s="2"/>
      <c r="N19" s="2"/>
      <c r="O19" s="2"/>
      <c r="Q19" s="2"/>
      <c r="R19" s="2"/>
      <c r="T19" s="2"/>
      <c r="AE19" s="4"/>
    </row>
  </sheetData>
  <sheetProtection sheet="1" objects="1" scenarios="1" formatCells="0" selectLockedCells="1"/>
  <mergeCells count="132">
    <mergeCell ref="L17:N17"/>
    <mergeCell ref="O17:Q17"/>
    <mergeCell ref="R17:T17"/>
    <mergeCell ref="U17:U18"/>
    <mergeCell ref="V17:V18"/>
    <mergeCell ref="W17:W18"/>
    <mergeCell ref="AA15:AA16"/>
    <mergeCell ref="AB15:AB16"/>
    <mergeCell ref="AC15:AC16"/>
    <mergeCell ref="AD15:AD16"/>
    <mergeCell ref="AE15:AE16"/>
    <mergeCell ref="A17:A18"/>
    <mergeCell ref="B17:B18"/>
    <mergeCell ref="C17:E17"/>
    <mergeCell ref="F17:H17"/>
    <mergeCell ref="I17:K17"/>
    <mergeCell ref="U15:U16"/>
    <mergeCell ref="V15:V16"/>
    <mergeCell ref="W15:W16"/>
    <mergeCell ref="X15:X16"/>
    <mergeCell ref="Y15:Y16"/>
    <mergeCell ref="Z15:Z16"/>
    <mergeCell ref="AD17:AD18"/>
    <mergeCell ref="AE17:AE18"/>
    <mergeCell ref="X17:X18"/>
    <mergeCell ref="Y17:Y18"/>
    <mergeCell ref="Z17:Z18"/>
    <mergeCell ref="AA17:AA18"/>
    <mergeCell ref="AB17:AB18"/>
    <mergeCell ref="AC17:AC18"/>
    <mergeCell ref="A15:A16"/>
    <mergeCell ref="B15:B16"/>
    <mergeCell ref="C15:E15"/>
    <mergeCell ref="F15:H15"/>
    <mergeCell ref="I15:K15"/>
    <mergeCell ref="L15:N15"/>
    <mergeCell ref="O15:Q15"/>
    <mergeCell ref="R15:T15"/>
    <mergeCell ref="X13:X14"/>
    <mergeCell ref="L13:N13"/>
    <mergeCell ref="O13:Q13"/>
    <mergeCell ref="R13:T13"/>
    <mergeCell ref="U13:U14"/>
    <mergeCell ref="V13:V14"/>
    <mergeCell ref="W13:W14"/>
    <mergeCell ref="AC11:AC12"/>
    <mergeCell ref="AD11:AD12"/>
    <mergeCell ref="AE11:AE12"/>
    <mergeCell ref="A13:A14"/>
    <mergeCell ref="B13:B14"/>
    <mergeCell ref="C13:E13"/>
    <mergeCell ref="F13:H13"/>
    <mergeCell ref="I13:K13"/>
    <mergeCell ref="U11:U12"/>
    <mergeCell ref="V11:V12"/>
    <mergeCell ref="W11:W12"/>
    <mergeCell ref="X11:X12"/>
    <mergeCell ref="Y11:Y12"/>
    <mergeCell ref="Z11:Z12"/>
    <mergeCell ref="AD13:AD14"/>
    <mergeCell ref="AE13:AE14"/>
    <mergeCell ref="Y13:Y14"/>
    <mergeCell ref="Z13:Z14"/>
    <mergeCell ref="AA13:AA14"/>
    <mergeCell ref="AB13:AB14"/>
    <mergeCell ref="AC13:AC14"/>
    <mergeCell ref="AD9:AD10"/>
    <mergeCell ref="AE9:AE10"/>
    <mergeCell ref="A11:A12"/>
    <mergeCell ref="B11:B12"/>
    <mergeCell ref="C11:E11"/>
    <mergeCell ref="F11:H11"/>
    <mergeCell ref="I11:K11"/>
    <mergeCell ref="L11:N11"/>
    <mergeCell ref="O11:Q11"/>
    <mergeCell ref="R11:T11"/>
    <mergeCell ref="X9:X10"/>
    <mergeCell ref="Y9:Y10"/>
    <mergeCell ref="Z9:Z10"/>
    <mergeCell ref="AA9:AA10"/>
    <mergeCell ref="AB9:AB10"/>
    <mergeCell ref="AC9:AC10"/>
    <mergeCell ref="L9:N9"/>
    <mergeCell ref="O9:Q9"/>
    <mergeCell ref="R9:T9"/>
    <mergeCell ref="U9:U10"/>
    <mergeCell ref="V9:V10"/>
    <mergeCell ref="W9:W10"/>
    <mergeCell ref="AA11:AA12"/>
    <mergeCell ref="AB11:AB12"/>
    <mergeCell ref="A9:A10"/>
    <mergeCell ref="B9:B10"/>
    <mergeCell ref="C9:E9"/>
    <mergeCell ref="F9:H9"/>
    <mergeCell ref="I9:K9"/>
    <mergeCell ref="U7:U8"/>
    <mergeCell ref="V7:V8"/>
    <mergeCell ref="W7:W8"/>
    <mergeCell ref="X7:X8"/>
    <mergeCell ref="AD5:AD6"/>
    <mergeCell ref="AE5:AE6"/>
    <mergeCell ref="A7:A8"/>
    <mergeCell ref="B7:B8"/>
    <mergeCell ref="F7:H7"/>
    <mergeCell ref="I7:K7"/>
    <mergeCell ref="L7:N7"/>
    <mergeCell ref="O7:Q7"/>
    <mergeCell ref="R7:T7"/>
    <mergeCell ref="W5:W6"/>
    <mergeCell ref="X5:X6"/>
    <mergeCell ref="Y5:Y6"/>
    <mergeCell ref="Z5:Z6"/>
    <mergeCell ref="AA5:AA6"/>
    <mergeCell ref="AB5:AB6"/>
    <mergeCell ref="AA7:AA8"/>
    <mergeCell ref="AB7:AB8"/>
    <mergeCell ref="AC7:AC8"/>
    <mergeCell ref="AD7:AD8"/>
    <mergeCell ref="AE7:AE8"/>
    <mergeCell ref="Y7:Y8"/>
    <mergeCell ref="Z7:Z8"/>
    <mergeCell ref="Z4:AC4"/>
    <mergeCell ref="A5:B6"/>
    <mergeCell ref="C5:E6"/>
    <mergeCell ref="F5:H6"/>
    <mergeCell ref="I5:K6"/>
    <mergeCell ref="L5:N6"/>
    <mergeCell ref="O5:Q6"/>
    <mergeCell ref="R5:T6"/>
    <mergeCell ref="U5:U6"/>
    <mergeCell ref="V5:V6"/>
    <mergeCell ref="AC5:AC6"/>
  </mergeCells>
  <phoneticPr fontId="2"/>
  <pageMargins left="0.75" right="0.44" top="0.63" bottom="0.15748031496062992" header="0" footer="0"/>
  <pageSetup paperSize="9" scale="8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8"/>
  <sheetViews>
    <sheetView showGridLines="0" view="pageBreakPreview" zoomScaleNormal="60" zoomScaleSheetLayoutView="100" workbookViewId="0">
      <selection activeCell="K6" sqref="K6"/>
    </sheetView>
  </sheetViews>
  <sheetFormatPr defaultColWidth="9.5546875" defaultRowHeight="21.6"/>
  <cols>
    <col min="1" max="1" width="3" style="41" customWidth="1"/>
    <col min="2" max="2" width="18.109375" style="41" customWidth="1"/>
    <col min="3" max="3" width="19.33203125" style="41" customWidth="1"/>
    <col min="4" max="4" width="18.109375" style="41" customWidth="1"/>
    <col min="5" max="5" width="20" style="41" customWidth="1"/>
    <col min="6" max="6" width="18.109375" style="41" customWidth="1"/>
    <col min="7" max="7" width="19.6640625" style="41" customWidth="1"/>
    <col min="8" max="9" width="18.109375" style="41" customWidth="1"/>
    <col min="10" max="16384" width="9.5546875" style="41"/>
  </cols>
  <sheetData>
    <row r="1" spans="2:9" ht="20.399999999999999" customHeight="1">
      <c r="I1" s="42" t="s">
        <v>46</v>
      </c>
    </row>
    <row r="2" spans="2:9" ht="34.799999999999997">
      <c r="B2" s="200" t="s">
        <v>47</v>
      </c>
      <c r="C2" s="200"/>
      <c r="D2" s="200"/>
      <c r="E2" s="200"/>
      <c r="F2" s="200"/>
      <c r="G2" s="200"/>
      <c r="H2" s="200"/>
      <c r="I2" s="200"/>
    </row>
    <row r="3" spans="2:9" ht="164.25" customHeight="1">
      <c r="B3" s="201" t="s">
        <v>48</v>
      </c>
      <c r="C3" s="202"/>
      <c r="D3" s="202"/>
      <c r="E3" s="202"/>
      <c r="F3" s="202"/>
      <c r="G3" s="202"/>
      <c r="H3" s="202"/>
      <c r="I3" s="203"/>
    </row>
    <row r="4" spans="2:9" ht="12.6" customHeight="1"/>
    <row r="5" spans="2:9">
      <c r="B5" s="41" t="s">
        <v>49</v>
      </c>
      <c r="C5" s="43"/>
      <c r="D5" s="44"/>
      <c r="E5" s="44"/>
      <c r="G5" s="44"/>
    </row>
    <row r="6" spans="2:9" ht="51" customHeight="1">
      <c r="B6" s="45" t="s">
        <v>50</v>
      </c>
      <c r="C6" s="46" t="s">
        <v>51</v>
      </c>
      <c r="D6" s="47" t="s">
        <v>52</v>
      </c>
      <c r="E6" s="46" t="s">
        <v>53</v>
      </c>
      <c r="F6" s="48"/>
      <c r="G6" s="47" t="s">
        <v>54</v>
      </c>
      <c r="H6" s="204" t="s">
        <v>112</v>
      </c>
      <c r="I6" s="205"/>
    </row>
    <row r="7" spans="2:9" ht="41.25" customHeight="1">
      <c r="B7" s="45" t="s">
        <v>55</v>
      </c>
      <c r="C7" s="49"/>
      <c r="D7" s="206"/>
      <c r="E7" s="207"/>
      <c r="F7" s="50" t="s">
        <v>56</v>
      </c>
      <c r="G7" s="208" t="s">
        <v>57</v>
      </c>
      <c r="H7" s="209"/>
      <c r="I7" s="51" t="s">
        <v>58</v>
      </c>
    </row>
    <row r="8" spans="2:9" ht="42.75" customHeight="1">
      <c r="B8" s="210" t="s">
        <v>59</v>
      </c>
      <c r="C8" s="212" t="s">
        <v>60</v>
      </c>
      <c r="D8" s="214"/>
      <c r="E8" s="215"/>
      <c r="F8" s="52" t="s">
        <v>61</v>
      </c>
      <c r="G8" s="218"/>
      <c r="H8" s="219"/>
      <c r="I8" s="220"/>
    </row>
    <row r="9" spans="2:9" ht="42.75" customHeight="1">
      <c r="B9" s="211"/>
      <c r="C9" s="213"/>
      <c r="D9" s="216"/>
      <c r="E9" s="217"/>
      <c r="F9" s="52" t="s">
        <v>62</v>
      </c>
      <c r="G9" s="218"/>
      <c r="H9" s="219"/>
      <c r="I9" s="220"/>
    </row>
    <row r="10" spans="2:9" ht="55.5" customHeight="1">
      <c r="B10" s="53" t="s">
        <v>63</v>
      </c>
      <c r="C10" s="221" t="s">
        <v>64</v>
      </c>
      <c r="D10" s="222"/>
      <c r="E10" s="222"/>
      <c r="F10" s="222"/>
      <c r="G10" s="222"/>
      <c r="H10" s="222"/>
      <c r="I10" s="223"/>
    </row>
    <row r="11" spans="2:9" ht="13.5" customHeight="1"/>
    <row r="12" spans="2:9">
      <c r="B12" s="41" t="s">
        <v>65</v>
      </c>
      <c r="I12" s="54"/>
    </row>
    <row r="13" spans="2:9" ht="35.4" customHeight="1">
      <c r="B13" s="44" t="s">
        <v>66</v>
      </c>
      <c r="C13" s="44" t="s">
        <v>67</v>
      </c>
      <c r="D13" s="44" t="s">
        <v>66</v>
      </c>
      <c r="E13" s="55" t="s">
        <v>67</v>
      </c>
      <c r="F13" s="44" t="s">
        <v>66</v>
      </c>
      <c r="G13" s="55" t="s">
        <v>67</v>
      </c>
      <c r="H13" s="44" t="s">
        <v>66</v>
      </c>
      <c r="I13" s="55" t="s">
        <v>67</v>
      </c>
    </row>
    <row r="14" spans="2:9" ht="52.5" customHeight="1">
      <c r="B14" s="93">
        <f t="shared" ref="B14:B15" si="0">B15-1</f>
        <v>-15</v>
      </c>
      <c r="C14" s="56" t="s">
        <v>68</v>
      </c>
      <c r="D14" s="93">
        <f t="shared" ref="D14:D15" si="1">D15-1</f>
        <v>-11</v>
      </c>
      <c r="E14" s="56" t="s">
        <v>68</v>
      </c>
      <c r="F14" s="93">
        <f t="shared" ref="F14:F15" si="2">F15-1</f>
        <v>-7</v>
      </c>
      <c r="G14" s="56" t="s">
        <v>68</v>
      </c>
      <c r="H14" s="93">
        <f t="shared" ref="H14:H15" si="3">H15-1</f>
        <v>-3</v>
      </c>
      <c r="I14" s="56" t="s">
        <v>68</v>
      </c>
    </row>
    <row r="15" spans="2:9" ht="52.5" customHeight="1">
      <c r="B15" s="93">
        <f t="shared" si="0"/>
        <v>-14</v>
      </c>
      <c r="C15" s="56" t="s">
        <v>68</v>
      </c>
      <c r="D15" s="93">
        <f t="shared" si="1"/>
        <v>-10</v>
      </c>
      <c r="E15" s="56" t="s">
        <v>68</v>
      </c>
      <c r="F15" s="93">
        <f t="shared" si="2"/>
        <v>-6</v>
      </c>
      <c r="G15" s="56" t="s">
        <v>68</v>
      </c>
      <c r="H15" s="93">
        <f t="shared" si="3"/>
        <v>-2</v>
      </c>
      <c r="I15" s="56" t="s">
        <v>68</v>
      </c>
    </row>
    <row r="16" spans="2:9" ht="52.5" customHeight="1" thickBot="1">
      <c r="B16" s="93">
        <f>B17-1</f>
        <v>-13</v>
      </c>
      <c r="C16" s="56" t="s">
        <v>68</v>
      </c>
      <c r="D16" s="93">
        <f>D17-1</f>
        <v>-9</v>
      </c>
      <c r="E16" s="56" t="s">
        <v>68</v>
      </c>
      <c r="F16" s="93">
        <f>F17-1</f>
        <v>-5</v>
      </c>
      <c r="G16" s="56" t="s">
        <v>68</v>
      </c>
      <c r="H16" s="96">
        <f>H17-1</f>
        <v>-1</v>
      </c>
      <c r="I16" s="56" t="s">
        <v>68</v>
      </c>
    </row>
    <row r="17" spans="2:9" ht="52.5" customHeight="1" thickBot="1">
      <c r="B17" s="93">
        <f>D14-1</f>
        <v>-12</v>
      </c>
      <c r="C17" s="56" t="s">
        <v>68</v>
      </c>
      <c r="D17" s="93">
        <f>F14-1</f>
        <v>-8</v>
      </c>
      <c r="E17" s="56" t="s">
        <v>68</v>
      </c>
      <c r="F17" s="93">
        <f>H14-1</f>
        <v>-4</v>
      </c>
      <c r="G17" s="94" t="s">
        <v>68</v>
      </c>
      <c r="H17" s="97"/>
      <c r="I17" s="95" t="s">
        <v>68</v>
      </c>
    </row>
    <row r="19" spans="2:9">
      <c r="B19" s="41" t="s">
        <v>69</v>
      </c>
    </row>
    <row r="20" spans="2:9" ht="34.5" customHeight="1">
      <c r="B20" s="224" t="s">
        <v>70</v>
      </c>
      <c r="C20" s="225"/>
      <c r="D20" s="225"/>
      <c r="E20" s="225"/>
      <c r="F20" s="225"/>
      <c r="G20" s="225"/>
      <c r="H20" s="226"/>
      <c r="I20" s="50" t="s">
        <v>71</v>
      </c>
    </row>
    <row r="21" spans="2:9" ht="45" customHeight="1">
      <c r="B21" s="197" t="s">
        <v>72</v>
      </c>
      <c r="C21" s="198"/>
      <c r="D21" s="198"/>
      <c r="E21" s="198"/>
      <c r="F21" s="198"/>
      <c r="G21" s="198"/>
      <c r="H21" s="199"/>
      <c r="I21" s="46"/>
    </row>
    <row r="22" spans="2:9" ht="45" customHeight="1">
      <c r="B22" s="188" t="s">
        <v>73</v>
      </c>
      <c r="C22" s="189"/>
      <c r="D22" s="189"/>
      <c r="E22" s="189"/>
      <c r="F22" s="189"/>
      <c r="G22" s="189"/>
      <c r="H22" s="190"/>
      <c r="I22" s="46"/>
    </row>
    <row r="23" spans="2:9" ht="45" customHeight="1">
      <c r="B23" s="188" t="s">
        <v>74</v>
      </c>
      <c r="C23" s="189"/>
      <c r="D23" s="189"/>
      <c r="E23" s="189"/>
      <c r="F23" s="189"/>
      <c r="G23" s="189"/>
      <c r="H23" s="190"/>
      <c r="I23" s="46"/>
    </row>
    <row r="24" spans="2:9" ht="45" customHeight="1">
      <c r="B24" s="197" t="s">
        <v>75</v>
      </c>
      <c r="C24" s="198"/>
      <c r="D24" s="198"/>
      <c r="E24" s="198"/>
      <c r="F24" s="198"/>
      <c r="G24" s="198"/>
      <c r="H24" s="199"/>
      <c r="I24" s="46"/>
    </row>
    <row r="25" spans="2:9" ht="45" customHeight="1">
      <c r="B25" s="188" t="s">
        <v>76</v>
      </c>
      <c r="C25" s="189"/>
      <c r="D25" s="189"/>
      <c r="E25" s="189"/>
      <c r="F25" s="189"/>
      <c r="G25" s="189"/>
      <c r="H25" s="190"/>
      <c r="I25" s="46"/>
    </row>
    <row r="26" spans="2:9" ht="45" customHeight="1">
      <c r="B26" s="188" t="s">
        <v>77</v>
      </c>
      <c r="C26" s="189"/>
      <c r="D26" s="189"/>
      <c r="E26" s="189"/>
      <c r="F26" s="189"/>
      <c r="G26" s="189"/>
      <c r="H26" s="190"/>
      <c r="I26" s="46"/>
    </row>
    <row r="27" spans="2:9" ht="45" customHeight="1">
      <c r="B27" s="188" t="s">
        <v>78</v>
      </c>
      <c r="C27" s="189"/>
      <c r="D27" s="189"/>
      <c r="E27" s="189"/>
      <c r="F27" s="189"/>
      <c r="G27" s="189"/>
      <c r="H27" s="190"/>
      <c r="I27" s="46"/>
    </row>
    <row r="28" spans="2:9" ht="67.5" customHeight="1">
      <c r="B28" s="188" t="s">
        <v>79</v>
      </c>
      <c r="C28" s="189"/>
      <c r="D28" s="189"/>
      <c r="E28" s="189"/>
      <c r="F28" s="189"/>
      <c r="G28" s="189"/>
      <c r="H28" s="190"/>
      <c r="I28" s="46"/>
    </row>
    <row r="29" spans="2:9" ht="60" customHeight="1">
      <c r="B29" s="191" t="s">
        <v>80</v>
      </c>
      <c r="C29" s="192"/>
      <c r="D29" s="192"/>
      <c r="E29" s="192"/>
      <c r="F29" s="192"/>
      <c r="G29" s="192"/>
      <c r="H29" s="192"/>
      <c r="I29" s="193"/>
    </row>
    <row r="30" spans="2:9" ht="91.5" customHeight="1">
      <c r="B30" s="194" t="s">
        <v>89</v>
      </c>
      <c r="C30" s="195"/>
      <c r="D30" s="195"/>
      <c r="E30" s="195"/>
      <c r="F30" s="195"/>
      <c r="G30" s="195"/>
      <c r="H30" s="195"/>
      <c r="I30" s="196"/>
    </row>
    <row r="32" spans="2:9">
      <c r="B32" s="41" t="s">
        <v>81</v>
      </c>
    </row>
    <row r="33" spans="2:9">
      <c r="B33" s="57" t="s">
        <v>82</v>
      </c>
    </row>
    <row r="34" spans="2:9">
      <c r="B34" s="58" t="s">
        <v>83</v>
      </c>
      <c r="C34" s="184"/>
      <c r="D34" s="184"/>
      <c r="E34" s="184"/>
      <c r="F34" s="184"/>
      <c r="G34" s="184"/>
      <c r="H34" s="184"/>
      <c r="I34" s="184"/>
    </row>
    <row r="36" spans="2:9">
      <c r="B36" s="58" t="s">
        <v>61</v>
      </c>
      <c r="C36" s="59"/>
      <c r="D36" s="185"/>
      <c r="E36" s="185"/>
      <c r="F36" s="58" t="s">
        <v>62</v>
      </c>
      <c r="G36" s="186"/>
      <c r="H36" s="187"/>
      <c r="I36" s="187"/>
    </row>
    <row r="38" spans="2:9">
      <c r="B38" s="58" t="s">
        <v>84</v>
      </c>
      <c r="C38" s="60" t="s">
        <v>85</v>
      </c>
      <c r="D38" s="61"/>
      <c r="E38" s="62" t="s">
        <v>86</v>
      </c>
      <c r="F38" s="61"/>
      <c r="G38" s="62" t="s">
        <v>87</v>
      </c>
      <c r="H38" s="61"/>
      <c r="I38" s="62" t="s">
        <v>88</v>
      </c>
    </row>
  </sheetData>
  <mergeCells count="25">
    <mergeCell ref="B24:H24"/>
    <mergeCell ref="B2:I2"/>
    <mergeCell ref="B3:I3"/>
    <mergeCell ref="H6:I6"/>
    <mergeCell ref="D7:E7"/>
    <mergeCell ref="G7:H7"/>
    <mergeCell ref="B8:B9"/>
    <mergeCell ref="C8:C9"/>
    <mergeCell ref="D8:E9"/>
    <mergeCell ref="G8:I8"/>
    <mergeCell ref="G9:I9"/>
    <mergeCell ref="C10:I10"/>
    <mergeCell ref="B20:H20"/>
    <mergeCell ref="B21:H21"/>
    <mergeCell ref="B22:H22"/>
    <mergeCell ref="B23:H23"/>
    <mergeCell ref="C34:I34"/>
    <mergeCell ref="D36:E36"/>
    <mergeCell ref="G36:I36"/>
    <mergeCell ref="B25:H25"/>
    <mergeCell ref="B26:H26"/>
    <mergeCell ref="B27:H27"/>
    <mergeCell ref="B28:H28"/>
    <mergeCell ref="B29:I29"/>
    <mergeCell ref="B30:I30"/>
  </mergeCells>
  <phoneticPr fontId="2"/>
  <printOptions horizontalCentered="1"/>
  <pageMargins left="0.39370078740157483" right="0.39370078740157483" top="0" bottom="0" header="0.31496062992125984" footer="0.31496062992125984"/>
  <pageSetup paperSize="9" scale="51"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zoomScaleNormal="100" workbookViewId="0">
      <selection activeCell="K3" sqref="K3"/>
    </sheetView>
  </sheetViews>
  <sheetFormatPr defaultRowHeight="12.6"/>
  <cols>
    <col min="1" max="1" width="10.44140625" style="103" customWidth="1"/>
    <col min="2" max="2" width="32.109375" bestFit="1" customWidth="1"/>
    <col min="3" max="3" width="13.5546875" customWidth="1"/>
    <col min="4" max="4" width="31.6640625" bestFit="1" customWidth="1"/>
    <col min="9" max="10" width="0" hidden="1" customWidth="1"/>
  </cols>
  <sheetData>
    <row r="1" spans="1:11">
      <c r="A1" s="98" t="s">
        <v>122</v>
      </c>
      <c r="B1" s="99" t="s">
        <v>123</v>
      </c>
      <c r="C1" s="99" t="s">
        <v>124</v>
      </c>
      <c r="D1" s="99" t="s">
        <v>125</v>
      </c>
      <c r="E1" s="105" t="s">
        <v>185</v>
      </c>
      <c r="F1" s="105" t="s">
        <v>188</v>
      </c>
      <c r="G1" s="105" t="s">
        <v>187</v>
      </c>
      <c r="H1" s="105" t="s">
        <v>239</v>
      </c>
      <c r="I1" s="105" t="s">
        <v>240</v>
      </c>
      <c r="J1" s="105" t="s">
        <v>266</v>
      </c>
      <c r="K1" s="105" t="s">
        <v>267</v>
      </c>
    </row>
    <row r="2" spans="1:11">
      <c r="A2" s="100">
        <v>1</v>
      </c>
      <c r="B2" s="101" t="s">
        <v>90</v>
      </c>
      <c r="C2" s="101" t="s">
        <v>126</v>
      </c>
      <c r="D2" s="101" t="s">
        <v>127</v>
      </c>
      <c r="E2" s="104">
        <v>1</v>
      </c>
      <c r="F2" s="104" t="s">
        <v>189</v>
      </c>
      <c r="G2" s="104">
        <v>0</v>
      </c>
      <c r="H2" s="104" t="str">
        <f>テーブル1[[#This Row],[クラブ名_略称]]&amp;" "&amp;テーブル1[[#This Row],[team]]</f>
        <v xml:space="preserve">赤堤 </v>
      </c>
      <c r="I2" s="104"/>
      <c r="J2" s="104">
        <f>COUNTIF(テーブル14[クラブ名],テーブル1[[#This Row],[クラブ名称]])</f>
        <v>1</v>
      </c>
      <c r="K2" s="104" t="str">
        <f>IF(テーブル1[[#This Row],[select]]&gt;1,"ダブり",IF(テーブル1[[#This Row],[select]]=1,"選択済","未選択"))</f>
        <v>選択済</v>
      </c>
    </row>
    <row r="3" spans="1:11">
      <c r="A3" s="100">
        <v>8</v>
      </c>
      <c r="B3" s="101" t="s">
        <v>91</v>
      </c>
      <c r="C3" s="101" t="s">
        <v>128</v>
      </c>
      <c r="D3" s="101" t="s">
        <v>129</v>
      </c>
      <c r="E3" s="104">
        <v>1</v>
      </c>
      <c r="F3" s="104" t="s">
        <v>190</v>
      </c>
      <c r="G3" s="104">
        <v>0</v>
      </c>
      <c r="H3" s="104" t="str">
        <f>テーブル1[[#This Row],[クラブ名_略称]]&amp;" "&amp;テーブル1[[#This Row],[team]]</f>
        <v xml:space="preserve">桜丘 </v>
      </c>
      <c r="I3" s="104"/>
      <c r="J3" s="104">
        <f>COUNTIF(テーブル14[クラブ名],テーブル1[[#This Row],[クラブ名称]])</f>
        <v>1</v>
      </c>
      <c r="K3" s="104" t="str">
        <f>IF(テーブル1[[#This Row],[select]]&gt;1,"ダブり",IF(テーブル1[[#This Row],[select]]=1,"選択済","未選択"))</f>
        <v>選択済</v>
      </c>
    </row>
    <row r="4" spans="1:11">
      <c r="A4" s="100">
        <v>9</v>
      </c>
      <c r="B4" s="101" t="s">
        <v>92</v>
      </c>
      <c r="C4" s="109" t="s">
        <v>234</v>
      </c>
      <c r="D4" s="101" t="s">
        <v>130</v>
      </c>
      <c r="E4" s="108">
        <v>2</v>
      </c>
      <c r="F4" s="104" t="s">
        <v>191</v>
      </c>
      <c r="G4" s="104" t="s">
        <v>192</v>
      </c>
      <c r="H4" s="104" t="str">
        <f>テーブル1[[#This Row],[クラブ名_略称]]&amp;" "&amp;テーブル1[[#This Row],[team]]</f>
        <v>明正 A</v>
      </c>
      <c r="I4" s="104" t="s">
        <v>12</v>
      </c>
      <c r="J4" s="104">
        <f>COUNTIF(テーブル14[クラブ名],テーブル1[[#This Row],[クラブ名称]])</f>
        <v>1</v>
      </c>
      <c r="K4" s="104" t="str">
        <f>IF(テーブル1[[#This Row],[select]]&gt;1,"ダブり",IF(テーブル1[[#This Row],[select]]=1,"選択済","未選択"))</f>
        <v>選択済</v>
      </c>
    </row>
    <row r="5" spans="1:11">
      <c r="A5" s="100">
        <v>10</v>
      </c>
      <c r="B5" s="101" t="s">
        <v>113</v>
      </c>
      <c r="C5" s="101" t="s">
        <v>131</v>
      </c>
      <c r="D5" s="101" t="s">
        <v>132</v>
      </c>
      <c r="E5" s="104">
        <v>1</v>
      </c>
      <c r="F5" s="104" t="s">
        <v>193</v>
      </c>
      <c r="G5" s="104" t="s">
        <v>194</v>
      </c>
      <c r="H5" s="104" t="str">
        <f>テーブル1[[#This Row],[クラブ名_略称]]&amp;" "&amp;テーブル1[[#This Row],[team]]</f>
        <v xml:space="preserve">世田谷 </v>
      </c>
      <c r="I5" s="104"/>
      <c r="J5" s="104">
        <f>COUNTIF(テーブル14[クラブ名],テーブル1[[#This Row],[クラブ名称]])</f>
        <v>1</v>
      </c>
      <c r="K5" s="104" t="str">
        <f>IF(テーブル1[[#This Row],[select]]&gt;1,"ダブり",IF(テーブル1[[#This Row],[select]]=1,"選択済","未選択"))</f>
        <v>選択済</v>
      </c>
    </row>
    <row r="6" spans="1:11">
      <c r="A6" s="100">
        <v>12</v>
      </c>
      <c r="B6" s="101" t="s">
        <v>5</v>
      </c>
      <c r="C6" s="101" t="s">
        <v>133</v>
      </c>
      <c r="D6" s="101" t="s">
        <v>134</v>
      </c>
      <c r="E6" s="104">
        <v>1</v>
      </c>
      <c r="F6" s="104" t="s">
        <v>195</v>
      </c>
      <c r="G6" s="104">
        <v>0</v>
      </c>
      <c r="H6" s="104" t="str">
        <f>テーブル1[[#This Row],[クラブ名_略称]]&amp;" "&amp;テーブル1[[#This Row],[team]]</f>
        <v xml:space="preserve">山野 </v>
      </c>
      <c r="I6" s="104"/>
      <c r="J6" s="104">
        <f>COUNTIF(テーブル14[クラブ名],テーブル1[[#This Row],[クラブ名称]])</f>
        <v>1</v>
      </c>
      <c r="K6" s="104" t="str">
        <f>IF(テーブル1[[#This Row],[select]]&gt;1,"ダブり",IF(テーブル1[[#This Row],[select]]=1,"選択済","未選択"))</f>
        <v>選択済</v>
      </c>
    </row>
    <row r="7" spans="1:11">
      <c r="A7" s="100">
        <v>13</v>
      </c>
      <c r="B7" s="101" t="s">
        <v>93</v>
      </c>
      <c r="C7" s="110" t="s">
        <v>135</v>
      </c>
      <c r="D7" s="101" t="s">
        <v>136</v>
      </c>
      <c r="E7" s="108">
        <v>2</v>
      </c>
      <c r="F7" s="104" t="s">
        <v>196</v>
      </c>
      <c r="G7" s="104">
        <v>0</v>
      </c>
      <c r="H7" s="104" t="str">
        <f>テーブル1[[#This Row],[クラブ名_略称]]&amp;" "&amp;テーブル1[[#This Row],[team]]</f>
        <v>尾山台 A</v>
      </c>
      <c r="I7" s="104" t="s">
        <v>12</v>
      </c>
      <c r="J7" s="104">
        <f>COUNTIF(テーブル14[クラブ名],テーブル1[[#This Row],[クラブ名称]])</f>
        <v>1</v>
      </c>
      <c r="K7" s="104" t="str">
        <f>IF(テーブル1[[#This Row],[select]]&gt;1,"ダブり",IF(テーブル1[[#This Row],[select]]=1,"選択済","未選択"))</f>
        <v>選択済</v>
      </c>
    </row>
    <row r="8" spans="1:11">
      <c r="A8" s="100">
        <v>16</v>
      </c>
      <c r="B8" s="101" t="s">
        <v>7</v>
      </c>
      <c r="C8" s="110" t="s">
        <v>137</v>
      </c>
      <c r="D8" s="101" t="s">
        <v>138</v>
      </c>
      <c r="E8" s="108">
        <v>2</v>
      </c>
      <c r="F8" s="104" t="s">
        <v>197</v>
      </c>
      <c r="G8" s="104">
        <v>0</v>
      </c>
      <c r="H8" s="104" t="str">
        <f>テーブル1[[#This Row],[クラブ名_略称]]&amp;" "&amp;テーブル1[[#This Row],[team]]</f>
        <v>烏山 A</v>
      </c>
      <c r="I8" s="104" t="s">
        <v>12</v>
      </c>
      <c r="J8" s="104">
        <f>COUNTIF(テーブル14[クラブ名],テーブル1[[#This Row],[クラブ名称]])</f>
        <v>1</v>
      </c>
      <c r="K8" s="104" t="str">
        <f>IF(テーブル1[[#This Row],[select]]&gt;1,"ダブり",IF(テーブル1[[#This Row],[select]]=1,"選択済","未選択"))</f>
        <v>選択済</v>
      </c>
    </row>
    <row r="9" spans="1:11">
      <c r="A9" s="100">
        <v>17</v>
      </c>
      <c r="B9" s="101" t="s">
        <v>114</v>
      </c>
      <c r="C9" s="101" t="s">
        <v>139</v>
      </c>
      <c r="D9" s="101" t="s">
        <v>140</v>
      </c>
      <c r="E9" s="104">
        <v>1</v>
      </c>
      <c r="F9" s="104" t="s">
        <v>198</v>
      </c>
      <c r="G9" s="104">
        <v>0</v>
      </c>
      <c r="H9" s="104" t="str">
        <f>テーブル1[[#This Row],[クラブ名_略称]]&amp;" "&amp;テーブル1[[#This Row],[team]]</f>
        <v xml:space="preserve">北沢 </v>
      </c>
      <c r="I9" s="104"/>
      <c r="J9" s="104">
        <f>COUNTIF(テーブル14[クラブ名],テーブル1[[#This Row],[クラブ名称]])</f>
        <v>1</v>
      </c>
      <c r="K9" s="104" t="str">
        <f>IF(テーブル1[[#This Row],[select]]&gt;1,"ダブり",IF(テーブル1[[#This Row],[select]]=1,"選択済","未選択"))</f>
        <v>選択済</v>
      </c>
    </row>
    <row r="10" spans="1:11">
      <c r="A10" s="100">
        <v>18</v>
      </c>
      <c r="B10" s="101" t="s">
        <v>94</v>
      </c>
      <c r="C10" s="110" t="s">
        <v>141</v>
      </c>
      <c r="D10" s="101" t="s">
        <v>142</v>
      </c>
      <c r="E10" s="108">
        <v>2</v>
      </c>
      <c r="F10" s="104" t="s">
        <v>199</v>
      </c>
      <c r="G10" s="104">
        <v>0</v>
      </c>
      <c r="H10" s="104" t="str">
        <f>テーブル1[[#This Row],[クラブ名_略称]]&amp;" "&amp;テーブル1[[#This Row],[team]]</f>
        <v>キタミ A</v>
      </c>
      <c r="I10" s="104" t="s">
        <v>12</v>
      </c>
      <c r="J10" s="104">
        <f>COUNTIF(テーブル14[クラブ名],テーブル1[[#This Row],[クラブ名称]])</f>
        <v>1</v>
      </c>
      <c r="K10" s="104" t="str">
        <f>IF(テーブル1[[#This Row],[select]]&gt;1,"ダブり",IF(テーブル1[[#This Row],[select]]=1,"選択済","未選択"))</f>
        <v>選択済</v>
      </c>
    </row>
    <row r="11" spans="1:11">
      <c r="A11" s="100">
        <v>19</v>
      </c>
      <c r="B11" s="101" t="s">
        <v>115</v>
      </c>
      <c r="C11" s="101" t="s">
        <v>143</v>
      </c>
      <c r="D11" s="101" t="s">
        <v>144</v>
      </c>
      <c r="E11" s="104">
        <v>1</v>
      </c>
      <c r="F11" s="104" t="s">
        <v>200</v>
      </c>
      <c r="G11" s="104">
        <v>0</v>
      </c>
      <c r="H11" s="104" t="str">
        <f>テーブル1[[#This Row],[クラブ名_略称]]&amp;" "&amp;テーブル1[[#This Row],[team]]</f>
        <v xml:space="preserve">砧 </v>
      </c>
      <c r="I11" s="104"/>
      <c r="J11" s="104">
        <f>COUNTIF(テーブル14[クラブ名],テーブル1[[#This Row],[クラブ名称]])</f>
        <v>1</v>
      </c>
      <c r="K11" s="104" t="str">
        <f>IF(テーブル1[[#This Row],[select]]&gt;1,"ダブり",IF(テーブル1[[#This Row],[select]]=1,"選択済","未選択"))</f>
        <v>選択済</v>
      </c>
    </row>
    <row r="12" spans="1:11">
      <c r="A12" s="100">
        <v>20</v>
      </c>
      <c r="B12" s="101" t="s">
        <v>95</v>
      </c>
      <c r="C12" s="101" t="s">
        <v>145</v>
      </c>
      <c r="D12" s="101" t="s">
        <v>146</v>
      </c>
      <c r="E12" s="104">
        <v>1</v>
      </c>
      <c r="F12" s="104">
        <v>0</v>
      </c>
      <c r="G12" s="104">
        <v>0</v>
      </c>
      <c r="H12" s="104" t="str">
        <f>テーブル1[[#This Row],[クラブ名_略称]]&amp;" "&amp;テーブル1[[#This Row],[team]]</f>
        <v xml:space="preserve">砧南 </v>
      </c>
      <c r="I12" s="104"/>
      <c r="J12" s="104">
        <f>COUNTIF(テーブル14[クラブ名],テーブル1[[#This Row],[クラブ名称]])</f>
        <v>1</v>
      </c>
      <c r="K12" s="104" t="str">
        <f>IF(テーブル1[[#This Row],[select]]&gt;1,"ダブり",IF(テーブル1[[#This Row],[select]]=1,"選択済","未選択"))</f>
        <v>選択済</v>
      </c>
    </row>
    <row r="13" spans="1:11">
      <c r="A13" s="100">
        <v>22</v>
      </c>
      <c r="B13" s="101" t="s">
        <v>96</v>
      </c>
      <c r="C13" s="101" t="s">
        <v>147</v>
      </c>
      <c r="D13" s="101" t="s">
        <v>148</v>
      </c>
      <c r="E13" s="104">
        <v>1</v>
      </c>
      <c r="F13" s="104" t="s">
        <v>201</v>
      </c>
      <c r="G13" s="104">
        <v>0</v>
      </c>
      <c r="H13" s="104" t="str">
        <f>テーブル1[[#This Row],[クラブ名_略称]]&amp;" "&amp;テーブル1[[#This Row],[team]]</f>
        <v xml:space="preserve">グリーン </v>
      </c>
      <c r="I13" s="104"/>
      <c r="J13" s="104">
        <f>COUNTIF(テーブル14[クラブ名],テーブル1[[#This Row],[クラブ名称]])</f>
        <v>1</v>
      </c>
      <c r="K13" s="104" t="str">
        <f>IF(テーブル1[[#This Row],[select]]&gt;1,"ダブり",IF(テーブル1[[#This Row],[select]]=1,"選択済","未選択"))</f>
        <v>選択済</v>
      </c>
    </row>
    <row r="14" spans="1:11">
      <c r="A14" s="100">
        <v>24</v>
      </c>
      <c r="B14" s="101" t="s">
        <v>116</v>
      </c>
      <c r="C14" s="110" t="s">
        <v>149</v>
      </c>
      <c r="D14" s="101" t="s">
        <v>150</v>
      </c>
      <c r="E14" s="108">
        <v>2</v>
      </c>
      <c r="F14" s="104" t="s">
        <v>202</v>
      </c>
      <c r="G14" s="104">
        <v>0</v>
      </c>
      <c r="H14" s="104" t="str">
        <f>テーブル1[[#This Row],[クラブ名_略称]]&amp;" "&amp;テーブル1[[#This Row],[team]]</f>
        <v>駒沢 A</v>
      </c>
      <c r="I14" s="104" t="s">
        <v>12</v>
      </c>
      <c r="J14" s="104">
        <f>COUNTIF(テーブル14[クラブ名],テーブル1[[#This Row],[クラブ名称]])</f>
        <v>1</v>
      </c>
      <c r="K14" s="104" t="str">
        <f>IF(テーブル1[[#This Row],[select]]&gt;1,"ダブり",IF(テーブル1[[#This Row],[select]]=1,"選択済","未選択"))</f>
        <v>選択済</v>
      </c>
    </row>
    <row r="15" spans="1:11">
      <c r="A15" s="100">
        <v>27</v>
      </c>
      <c r="B15" s="101" t="s">
        <v>97</v>
      </c>
      <c r="C15" s="110" t="s">
        <v>151</v>
      </c>
      <c r="D15" s="101" t="s">
        <v>152</v>
      </c>
      <c r="E15" s="108">
        <v>2</v>
      </c>
      <c r="F15" s="104" t="s">
        <v>203</v>
      </c>
      <c r="G15" s="104">
        <v>0</v>
      </c>
      <c r="H15" s="104" t="str">
        <f>テーブル1[[#This Row],[クラブ名_略称]]&amp;" "&amp;テーブル1[[#This Row],[team]]</f>
        <v>笹原 A</v>
      </c>
      <c r="I15" s="104" t="s">
        <v>12</v>
      </c>
      <c r="J15" s="104">
        <f>COUNTIF(テーブル14[クラブ名],テーブル1[[#This Row],[クラブ名称]])</f>
        <v>1</v>
      </c>
      <c r="K15" s="104" t="str">
        <f>IF(テーブル1[[#This Row],[select]]&gt;1,"ダブり",IF(テーブル1[[#This Row],[select]]=1,"選択済","未選択"))</f>
        <v>選択済</v>
      </c>
    </row>
    <row r="16" spans="1:11">
      <c r="A16" s="100">
        <v>29</v>
      </c>
      <c r="B16" s="101" t="s">
        <v>2</v>
      </c>
      <c r="C16" s="110" t="s">
        <v>153</v>
      </c>
      <c r="D16" s="101" t="s">
        <v>154</v>
      </c>
      <c r="E16" s="108">
        <v>2</v>
      </c>
      <c r="F16" s="104" t="s">
        <v>204</v>
      </c>
      <c r="G16" s="104">
        <v>0</v>
      </c>
      <c r="H16" s="104" t="str">
        <f>テーブル1[[#This Row],[クラブ名_略称]]&amp;" "&amp;テーブル1[[#This Row],[team]]</f>
        <v>城山 A</v>
      </c>
      <c r="I16" s="104" t="s">
        <v>12</v>
      </c>
      <c r="J16" s="104">
        <f>COUNTIF(テーブル14[クラブ名],テーブル1[[#This Row],[クラブ名称]])</f>
        <v>1</v>
      </c>
      <c r="K16" s="104" t="str">
        <f>IF(テーブル1[[#This Row],[select]]&gt;1,"ダブり",IF(テーブル1[[#This Row],[select]]=1,"選択済","未選択"))</f>
        <v>選択済</v>
      </c>
    </row>
    <row r="17" spans="1:11">
      <c r="A17" s="100">
        <v>30</v>
      </c>
      <c r="B17" s="101" t="s">
        <v>117</v>
      </c>
      <c r="C17" s="101" t="s">
        <v>155</v>
      </c>
      <c r="D17" s="101" t="s">
        <v>156</v>
      </c>
      <c r="E17" s="104">
        <v>1</v>
      </c>
      <c r="F17" s="104" t="s">
        <v>205</v>
      </c>
      <c r="G17" s="104">
        <v>0</v>
      </c>
      <c r="H17" s="104" t="str">
        <f>テーブル1[[#This Row],[クラブ名_略称]]&amp;" "&amp;テーブル1[[#This Row],[team]]</f>
        <v xml:space="preserve">スピリベル </v>
      </c>
      <c r="I17" s="104"/>
      <c r="J17" s="104">
        <f>COUNTIF(テーブル14[クラブ名],テーブル1[[#This Row],[クラブ名称]])</f>
        <v>1</v>
      </c>
      <c r="K17" s="104" t="str">
        <f>IF(テーブル1[[#This Row],[select]]&gt;1,"ダブり",IF(テーブル1[[#This Row],[select]]=1,"選択済","未選択"))</f>
        <v>選択済</v>
      </c>
    </row>
    <row r="18" spans="1:11">
      <c r="A18" s="100">
        <v>32</v>
      </c>
      <c r="B18" s="101" t="s">
        <v>118</v>
      </c>
      <c r="C18" s="101" t="s">
        <v>157</v>
      </c>
      <c r="D18" s="101" t="s">
        <v>158</v>
      </c>
      <c r="E18" s="104">
        <v>1</v>
      </c>
      <c r="F18" s="104" t="s">
        <v>206</v>
      </c>
      <c r="G18" s="104">
        <v>0</v>
      </c>
      <c r="H18" s="104" t="str">
        <f>テーブル1[[#This Row],[クラブ名_略称]]&amp;" "&amp;テーブル1[[#This Row],[team]]</f>
        <v xml:space="preserve">チャンプ </v>
      </c>
      <c r="I18" s="104"/>
      <c r="J18" s="104">
        <f>COUNTIF(テーブル14[クラブ名],テーブル1[[#This Row],[クラブ名称]])</f>
        <v>1</v>
      </c>
      <c r="K18" s="104" t="str">
        <f>IF(テーブル1[[#This Row],[select]]&gt;1,"ダブり",IF(テーブル1[[#This Row],[select]]=1,"選択済","未選択"))</f>
        <v>選択済</v>
      </c>
    </row>
    <row r="19" spans="1:11">
      <c r="A19" s="100">
        <v>34</v>
      </c>
      <c r="B19" s="101" t="s">
        <v>0</v>
      </c>
      <c r="C19" s="101" t="s">
        <v>159</v>
      </c>
      <c r="D19" s="101" t="s">
        <v>160</v>
      </c>
      <c r="E19" s="104">
        <v>1</v>
      </c>
      <c r="F19" s="104" t="s">
        <v>207</v>
      </c>
      <c r="G19" s="104">
        <v>0</v>
      </c>
      <c r="H19" s="104" t="str">
        <f>テーブル1[[#This Row],[クラブ名_略称]]&amp;" "&amp;テーブル1[[#This Row],[team]]</f>
        <v xml:space="preserve">瀬田 </v>
      </c>
      <c r="I19" s="104"/>
      <c r="J19" s="104">
        <f>COUNTIF(テーブル14[クラブ名],テーブル1[[#This Row],[クラブ名称]])</f>
        <v>1</v>
      </c>
      <c r="K19" s="104" t="str">
        <f>IF(テーブル1[[#This Row],[select]]&gt;1,"ダブり",IF(テーブル1[[#This Row],[select]]=1,"選択済","未選択"))</f>
        <v>選択済</v>
      </c>
    </row>
    <row r="20" spans="1:11">
      <c r="A20" s="100">
        <v>37</v>
      </c>
      <c r="B20" s="101" t="s">
        <v>119</v>
      </c>
      <c r="C20" s="101" t="s">
        <v>161</v>
      </c>
      <c r="D20" s="101" t="s">
        <v>162</v>
      </c>
      <c r="E20" s="104">
        <v>1</v>
      </c>
      <c r="F20" s="104">
        <v>0</v>
      </c>
      <c r="G20" s="104">
        <v>0</v>
      </c>
      <c r="H20" s="104" t="str">
        <f>テーブル1[[#This Row],[クラブ名_略称]]&amp;" "&amp;テーブル1[[#This Row],[team]]</f>
        <v xml:space="preserve">太子堂 </v>
      </c>
      <c r="I20" s="104"/>
      <c r="J20" s="104">
        <f>COUNTIF(テーブル14[クラブ名],テーブル1[[#This Row],[クラブ名称]])</f>
        <v>1</v>
      </c>
      <c r="K20" s="104" t="str">
        <f>IF(テーブル1[[#This Row],[select]]&gt;1,"ダブり",IF(テーブル1[[#This Row],[select]]=1,"選択済","未選択"))</f>
        <v>選択済</v>
      </c>
    </row>
    <row r="21" spans="1:11">
      <c r="A21" s="100">
        <v>38</v>
      </c>
      <c r="B21" s="101" t="s">
        <v>3</v>
      </c>
      <c r="C21" s="101" t="s">
        <v>163</v>
      </c>
      <c r="D21" s="101" t="s">
        <v>164</v>
      </c>
      <c r="E21" s="104">
        <v>1</v>
      </c>
      <c r="F21" s="104" t="s">
        <v>208</v>
      </c>
      <c r="G21" s="104">
        <v>0</v>
      </c>
      <c r="H21" s="104" t="str">
        <f>テーブル1[[#This Row],[クラブ名_略称]]&amp;" "&amp;テーブル1[[#This Row],[team]]</f>
        <v xml:space="preserve">竹の子 </v>
      </c>
      <c r="I21" s="104"/>
      <c r="J21" s="104">
        <f>COUNTIF(テーブル14[クラブ名],テーブル1[[#This Row],[クラブ名称]])</f>
        <v>1</v>
      </c>
      <c r="K21" s="104" t="str">
        <f>IF(テーブル1[[#This Row],[select]]&gt;1,"ダブり",IF(テーブル1[[#This Row],[select]]=1,"選択済","未選択"))</f>
        <v>選択済</v>
      </c>
    </row>
    <row r="22" spans="1:11">
      <c r="A22" s="100">
        <v>42</v>
      </c>
      <c r="B22" s="101" t="s">
        <v>98</v>
      </c>
      <c r="C22" s="101" t="s">
        <v>165</v>
      </c>
      <c r="D22" s="101" t="s">
        <v>166</v>
      </c>
      <c r="E22" s="104">
        <v>1</v>
      </c>
      <c r="F22" s="104" t="s">
        <v>209</v>
      </c>
      <c r="G22" s="104">
        <v>0</v>
      </c>
      <c r="H22" s="104" t="str">
        <f>テーブル1[[#This Row],[クラブ名_略称]]&amp;" "&amp;テーブル1[[#This Row],[team]]</f>
        <v xml:space="preserve">千歳台 </v>
      </c>
      <c r="I22" s="104"/>
      <c r="J22" s="104">
        <f>COUNTIF(テーブル14[クラブ名],テーブル1[[#This Row],[クラブ名称]])</f>
        <v>1</v>
      </c>
      <c r="K22" s="104" t="str">
        <f>IF(テーブル1[[#This Row],[select]]&gt;1,"ダブり",IF(テーブル1[[#This Row],[select]]=1,"選択済","未選択"))</f>
        <v>選択済</v>
      </c>
    </row>
    <row r="23" spans="1:11">
      <c r="A23" s="100">
        <v>44</v>
      </c>
      <c r="B23" s="101" t="s">
        <v>99</v>
      </c>
      <c r="C23" s="101" t="s">
        <v>167</v>
      </c>
      <c r="D23" s="101" t="s">
        <v>168</v>
      </c>
      <c r="E23" s="104">
        <v>1</v>
      </c>
      <c r="F23" s="104" t="s">
        <v>210</v>
      </c>
      <c r="G23" s="104">
        <v>0</v>
      </c>
      <c r="H23" s="104" t="str">
        <f>テーブル1[[#This Row],[クラブ名_略称]]&amp;" "&amp;テーブル1[[#This Row],[team]]</f>
        <v xml:space="preserve">弦巻 </v>
      </c>
      <c r="I23" s="104"/>
      <c r="J23" s="104">
        <f>COUNTIF(テーブル14[クラブ名],テーブル1[[#This Row],[クラブ名称]])</f>
        <v>1</v>
      </c>
      <c r="K23" s="104" t="str">
        <f>IF(テーブル1[[#This Row],[select]]&gt;1,"ダブり",IF(テーブル1[[#This Row],[select]]=1,"選択済","未選択"))</f>
        <v>選択済</v>
      </c>
    </row>
    <row r="24" spans="1:11">
      <c r="A24" s="100">
        <v>45</v>
      </c>
      <c r="B24" s="101" t="s">
        <v>1</v>
      </c>
      <c r="C24" s="101" t="s">
        <v>169</v>
      </c>
      <c r="D24" s="101" t="s">
        <v>170</v>
      </c>
      <c r="E24" s="104">
        <v>1</v>
      </c>
      <c r="F24" s="104">
        <v>0</v>
      </c>
      <c r="G24" s="104">
        <v>0</v>
      </c>
      <c r="H24" s="104" t="str">
        <f>テーブル1[[#This Row],[クラブ名_略称]]&amp;" "&amp;テーブル1[[#This Row],[team]]</f>
        <v xml:space="preserve">テキサス </v>
      </c>
      <c r="I24" s="104"/>
      <c r="J24" s="104">
        <f>COUNTIF(テーブル14[クラブ名],テーブル1[[#This Row],[クラブ名称]])</f>
        <v>1</v>
      </c>
      <c r="K24" s="104" t="str">
        <f>IF(テーブル1[[#This Row],[select]]&gt;1,"ダブり",IF(テーブル1[[#This Row],[select]]=1,"選択済","未選択"))</f>
        <v>選択済</v>
      </c>
    </row>
    <row r="25" spans="1:11">
      <c r="A25" s="100">
        <v>47</v>
      </c>
      <c r="B25" s="101" t="s">
        <v>120</v>
      </c>
      <c r="C25" s="101" t="s">
        <v>171</v>
      </c>
      <c r="D25" s="101" t="s">
        <v>172</v>
      </c>
      <c r="E25" s="104">
        <v>1</v>
      </c>
      <c r="F25" s="104" t="s">
        <v>211</v>
      </c>
      <c r="G25" s="104">
        <v>0</v>
      </c>
      <c r="H25" s="104" t="str">
        <f>テーブル1[[#This Row],[クラブ名_略称]]&amp;" "&amp;テーブル1[[#This Row],[team]]</f>
        <v xml:space="preserve">中里 </v>
      </c>
      <c r="I25" s="104"/>
      <c r="J25" s="104">
        <f>COUNTIF(テーブル14[クラブ名],テーブル1[[#This Row],[クラブ名称]])</f>
        <v>1</v>
      </c>
      <c r="K25" s="104" t="str">
        <f>IF(テーブル1[[#This Row],[select]]&gt;1,"ダブり",IF(テーブル1[[#This Row],[select]]=1,"選択済","未選択"))</f>
        <v>選択済</v>
      </c>
    </row>
    <row r="26" spans="1:11">
      <c r="A26" s="100">
        <v>48</v>
      </c>
      <c r="B26" s="101" t="s">
        <v>6</v>
      </c>
      <c r="C26" s="101" t="s">
        <v>173</v>
      </c>
      <c r="D26" s="101" t="s">
        <v>174</v>
      </c>
      <c r="E26" s="104">
        <v>1</v>
      </c>
      <c r="F26" s="104" t="s">
        <v>212</v>
      </c>
      <c r="G26" s="104" t="s">
        <v>213</v>
      </c>
      <c r="H26" s="104" t="str">
        <f>テーブル1[[#This Row],[クラブ名_略称]]&amp;" "&amp;テーブル1[[#This Row],[team]]</f>
        <v xml:space="preserve">なかまち </v>
      </c>
      <c r="I26" s="104"/>
      <c r="J26" s="104">
        <f>COUNTIF(テーブル14[クラブ名],テーブル1[[#This Row],[クラブ名称]])</f>
        <v>1</v>
      </c>
      <c r="K26" s="104" t="str">
        <f>IF(テーブル1[[#This Row],[select]]&gt;1,"ダブり",IF(テーブル1[[#This Row],[select]]=1,"選択済","未選択"))</f>
        <v>選択済</v>
      </c>
    </row>
    <row r="27" spans="1:11">
      <c r="A27" s="100">
        <v>49</v>
      </c>
      <c r="B27" s="101" t="s">
        <v>4</v>
      </c>
      <c r="C27" s="101" t="s">
        <v>175</v>
      </c>
      <c r="D27" s="101" t="s">
        <v>176</v>
      </c>
      <c r="E27" s="104">
        <v>1</v>
      </c>
      <c r="F27" s="104" t="s">
        <v>214</v>
      </c>
      <c r="G27" s="104">
        <v>0</v>
      </c>
      <c r="H27" s="104" t="str">
        <f>テーブル1[[#This Row],[クラブ名_略称]]&amp;" "&amp;テーブル1[[#This Row],[team]]</f>
        <v xml:space="preserve">八幡山 </v>
      </c>
      <c r="I27" s="104"/>
      <c r="J27" s="104">
        <f>COUNTIF(テーブル14[クラブ名],テーブル1[[#This Row],[クラブ名称]])</f>
        <v>1</v>
      </c>
      <c r="K27" s="104" t="str">
        <f>IF(テーブル1[[#This Row],[select]]&gt;1,"ダブり",IF(テーブル1[[#This Row],[select]]=1,"選択済","未選択"))</f>
        <v>選択済</v>
      </c>
    </row>
    <row r="28" spans="1:11">
      <c r="A28" s="100">
        <v>52</v>
      </c>
      <c r="B28" s="101" t="s">
        <v>121</v>
      </c>
      <c r="C28" s="110" t="s">
        <v>177</v>
      </c>
      <c r="D28" s="101" t="s">
        <v>178</v>
      </c>
      <c r="E28" s="108">
        <v>2</v>
      </c>
      <c r="F28" s="104" t="s">
        <v>215</v>
      </c>
      <c r="G28" s="104">
        <v>0</v>
      </c>
      <c r="H28" s="104" t="str">
        <f>テーブル1[[#This Row],[クラブ名_略称]]&amp;" "&amp;テーブル1[[#This Row],[team]]</f>
        <v>二子玉川 A</v>
      </c>
      <c r="I28" s="104" t="s">
        <v>12</v>
      </c>
      <c r="J28" s="104">
        <f>COUNTIF(テーブル14[クラブ名],テーブル1[[#This Row],[クラブ名称]])</f>
        <v>1</v>
      </c>
      <c r="K28" s="104" t="str">
        <f>IF(テーブル1[[#This Row],[select]]&gt;1,"ダブり",IF(テーブル1[[#This Row],[select]]=1,"選択済","未選択"))</f>
        <v>選択済</v>
      </c>
    </row>
    <row r="29" spans="1:11">
      <c r="A29" s="100">
        <v>54</v>
      </c>
      <c r="B29" s="101" t="s">
        <v>100</v>
      </c>
      <c r="C29" s="101" t="s">
        <v>179</v>
      </c>
      <c r="D29" s="101" t="s">
        <v>180</v>
      </c>
      <c r="E29" s="104">
        <v>1</v>
      </c>
      <c r="F29" s="104" t="s">
        <v>216</v>
      </c>
      <c r="G29" s="104" t="s">
        <v>217</v>
      </c>
      <c r="H29" s="104" t="str">
        <f>テーブル1[[#This Row],[クラブ名_略称]]&amp;" "&amp;テーブル1[[#This Row],[team]]</f>
        <v xml:space="preserve">松丘 </v>
      </c>
      <c r="I29" s="104"/>
      <c r="J29" s="104">
        <f>COUNTIF(テーブル14[クラブ名],テーブル1[[#This Row],[クラブ名称]])</f>
        <v>1</v>
      </c>
      <c r="K29" s="104" t="str">
        <f>IF(テーブル1[[#This Row],[select]]&gt;1,"ダブり",IF(テーブル1[[#This Row],[select]]=1,"選択済","未選択"))</f>
        <v>選択済</v>
      </c>
    </row>
    <row r="30" spans="1:11">
      <c r="A30" s="100">
        <v>55</v>
      </c>
      <c r="B30" s="101" t="s">
        <v>8</v>
      </c>
      <c r="C30" s="101" t="s">
        <v>181</v>
      </c>
      <c r="D30" s="102" t="s">
        <v>182</v>
      </c>
      <c r="E30" s="104">
        <v>1</v>
      </c>
      <c r="F30" s="104" t="s">
        <v>216</v>
      </c>
      <c r="G30" s="104">
        <v>0</v>
      </c>
      <c r="H30" s="104" t="str">
        <f>テーブル1[[#This Row],[クラブ名_略称]]&amp;" "&amp;テーブル1[[#This Row],[team]]</f>
        <v xml:space="preserve">松沢 </v>
      </c>
      <c r="I30" s="104"/>
      <c r="J30" s="104">
        <f>COUNTIF(テーブル14[クラブ名],テーブル1[[#This Row],[クラブ名称]])</f>
        <v>1</v>
      </c>
      <c r="K30" s="104" t="str">
        <f>IF(テーブル1[[#This Row],[select]]&gt;1,"ダブり",IF(テーブル1[[#This Row],[select]]=1,"選択済","未選択"))</f>
        <v>選択済</v>
      </c>
    </row>
    <row r="31" spans="1:11">
      <c r="A31" s="100">
        <v>59</v>
      </c>
      <c r="B31" s="101" t="s">
        <v>9</v>
      </c>
      <c r="C31" s="110" t="s">
        <v>183</v>
      </c>
      <c r="D31" s="101" t="s">
        <v>184</v>
      </c>
      <c r="E31" s="108">
        <v>2</v>
      </c>
      <c r="F31" s="104" t="s">
        <v>218</v>
      </c>
      <c r="G31" s="104">
        <v>0</v>
      </c>
      <c r="H31" s="104" t="str">
        <f>テーブル1[[#This Row],[クラブ名_略称]]&amp;" "&amp;テーブル1[[#This Row],[team]]</f>
        <v>武蔵丘 A</v>
      </c>
      <c r="I31" s="104" t="s">
        <v>12</v>
      </c>
      <c r="J31" s="104">
        <f>COUNTIF(テーブル14[クラブ名],テーブル1[[#This Row],[クラブ名称]])</f>
        <v>1</v>
      </c>
      <c r="K31" s="104" t="str">
        <f>IF(テーブル1[[#This Row],[select]]&gt;1,"ダブり",IF(テーブル1[[#This Row],[select]]=1,"選択済","未選択"))</f>
        <v>選択済</v>
      </c>
    </row>
    <row r="32" spans="1:11">
      <c r="A32" s="100">
        <v>9</v>
      </c>
      <c r="B32" s="101" t="s">
        <v>92</v>
      </c>
      <c r="C32" s="109" t="s">
        <v>234</v>
      </c>
      <c r="D32" s="101" t="s">
        <v>130</v>
      </c>
      <c r="E32" s="108">
        <v>2</v>
      </c>
      <c r="F32" s="104" t="s">
        <v>191</v>
      </c>
      <c r="G32" s="104" t="s">
        <v>192</v>
      </c>
      <c r="H32" s="104" t="str">
        <f>テーブル1[[#This Row],[クラブ名_略称]]&amp;" "&amp;テーブル1[[#This Row],[team]]</f>
        <v>明正 B</v>
      </c>
      <c r="I32" s="104" t="s">
        <v>241</v>
      </c>
      <c r="J32" s="104">
        <f>COUNTIF(テーブル14[クラブ名],テーブル1[[#This Row],[クラブ名称]])</f>
        <v>1</v>
      </c>
      <c r="K32" s="104" t="str">
        <f>IF(テーブル1[[#This Row],[select]]&gt;1,"ダブり",IF(テーブル1[[#This Row],[select]]=1,"選択済","未選択"))</f>
        <v>選択済</v>
      </c>
    </row>
    <row r="33" spans="1:11">
      <c r="A33" s="100">
        <v>13</v>
      </c>
      <c r="B33" s="101" t="s">
        <v>93</v>
      </c>
      <c r="C33" s="110" t="s">
        <v>135</v>
      </c>
      <c r="D33" s="101" t="s">
        <v>136</v>
      </c>
      <c r="E33" s="108">
        <v>2</v>
      </c>
      <c r="F33" s="104" t="s">
        <v>196</v>
      </c>
      <c r="G33" s="104">
        <v>0</v>
      </c>
      <c r="H33" s="104" t="str">
        <f>テーブル1[[#This Row],[クラブ名_略称]]&amp;" "&amp;テーブル1[[#This Row],[team]]</f>
        <v>尾山台 B</v>
      </c>
      <c r="I33" s="104" t="s">
        <v>241</v>
      </c>
      <c r="J33" s="104">
        <f>COUNTIF(テーブル14[クラブ名],テーブル1[[#This Row],[クラブ名称]])</f>
        <v>1</v>
      </c>
      <c r="K33" s="104" t="str">
        <f>IF(テーブル1[[#This Row],[select]]&gt;1,"ダブり",IF(テーブル1[[#This Row],[select]]=1,"選択済","未選択"))</f>
        <v>選択済</v>
      </c>
    </row>
    <row r="34" spans="1:11">
      <c r="A34" s="100">
        <v>16</v>
      </c>
      <c r="B34" s="101" t="s">
        <v>7</v>
      </c>
      <c r="C34" s="110" t="s">
        <v>137</v>
      </c>
      <c r="D34" s="101" t="s">
        <v>138</v>
      </c>
      <c r="E34" s="108">
        <v>2</v>
      </c>
      <c r="F34" s="104" t="s">
        <v>197</v>
      </c>
      <c r="G34" s="104">
        <v>0</v>
      </c>
      <c r="H34" s="104" t="str">
        <f>テーブル1[[#This Row],[クラブ名_略称]]&amp;" "&amp;テーブル1[[#This Row],[team]]</f>
        <v>烏山 B</v>
      </c>
      <c r="I34" s="104" t="s">
        <v>241</v>
      </c>
      <c r="J34" s="104">
        <f>COUNTIF(テーブル14[クラブ名],テーブル1[[#This Row],[クラブ名称]])</f>
        <v>1</v>
      </c>
      <c r="K34" s="104" t="str">
        <f>IF(テーブル1[[#This Row],[select]]&gt;1,"ダブり",IF(テーブル1[[#This Row],[select]]=1,"選択済","未選択"))</f>
        <v>選択済</v>
      </c>
    </row>
    <row r="35" spans="1:11">
      <c r="A35" s="100">
        <v>18</v>
      </c>
      <c r="B35" s="101" t="s">
        <v>94</v>
      </c>
      <c r="C35" s="110" t="s">
        <v>141</v>
      </c>
      <c r="D35" s="101" t="s">
        <v>142</v>
      </c>
      <c r="E35" s="108">
        <v>2</v>
      </c>
      <c r="F35" s="104" t="s">
        <v>199</v>
      </c>
      <c r="G35" s="104">
        <v>0</v>
      </c>
      <c r="H35" s="104" t="str">
        <f>テーブル1[[#This Row],[クラブ名_略称]]&amp;" "&amp;テーブル1[[#This Row],[team]]</f>
        <v>キタミ B</v>
      </c>
      <c r="I35" s="104" t="s">
        <v>241</v>
      </c>
      <c r="J35" s="104">
        <f>COUNTIF(テーブル14[クラブ名],テーブル1[[#This Row],[クラブ名称]])</f>
        <v>1</v>
      </c>
      <c r="K35" s="104" t="str">
        <f>IF(テーブル1[[#This Row],[select]]&gt;1,"ダブり",IF(テーブル1[[#This Row],[select]]=1,"選択済","未選択"))</f>
        <v>選択済</v>
      </c>
    </row>
    <row r="36" spans="1:11">
      <c r="A36" s="100">
        <v>24</v>
      </c>
      <c r="B36" s="101" t="s">
        <v>116</v>
      </c>
      <c r="C36" s="110" t="s">
        <v>149</v>
      </c>
      <c r="D36" s="101" t="s">
        <v>150</v>
      </c>
      <c r="E36" s="108">
        <v>2</v>
      </c>
      <c r="F36" s="104" t="s">
        <v>202</v>
      </c>
      <c r="G36" s="104">
        <v>0</v>
      </c>
      <c r="H36" s="104" t="str">
        <f>テーブル1[[#This Row],[クラブ名_略称]]&amp;" "&amp;テーブル1[[#This Row],[team]]</f>
        <v>駒沢 B</v>
      </c>
      <c r="I36" s="104" t="s">
        <v>241</v>
      </c>
      <c r="J36" s="104">
        <f>COUNTIF(テーブル14[クラブ名],テーブル1[[#This Row],[クラブ名称]])</f>
        <v>1</v>
      </c>
      <c r="K36" s="104" t="str">
        <f>IF(テーブル1[[#This Row],[select]]&gt;1,"ダブり",IF(テーブル1[[#This Row],[select]]=1,"選択済","未選択"))</f>
        <v>選択済</v>
      </c>
    </row>
    <row r="37" spans="1:11">
      <c r="A37" s="100">
        <v>27</v>
      </c>
      <c r="B37" s="101" t="s">
        <v>97</v>
      </c>
      <c r="C37" s="110" t="s">
        <v>151</v>
      </c>
      <c r="D37" s="101" t="s">
        <v>152</v>
      </c>
      <c r="E37" s="108">
        <v>2</v>
      </c>
      <c r="F37" s="104" t="s">
        <v>203</v>
      </c>
      <c r="G37" s="104">
        <v>0</v>
      </c>
      <c r="H37" s="104" t="str">
        <f>テーブル1[[#This Row],[クラブ名_略称]]&amp;" "&amp;テーブル1[[#This Row],[team]]</f>
        <v>笹原 B</v>
      </c>
      <c r="I37" s="104" t="s">
        <v>241</v>
      </c>
      <c r="J37" s="104">
        <f>COUNTIF(テーブル14[クラブ名],テーブル1[[#This Row],[クラブ名称]])</f>
        <v>1</v>
      </c>
      <c r="K37" s="104" t="str">
        <f>IF(テーブル1[[#This Row],[select]]&gt;1,"ダブり",IF(テーブル1[[#This Row],[select]]=1,"選択済","未選択"))</f>
        <v>選択済</v>
      </c>
    </row>
    <row r="38" spans="1:11">
      <c r="A38" s="100">
        <v>29</v>
      </c>
      <c r="B38" s="101" t="s">
        <v>2</v>
      </c>
      <c r="C38" s="110" t="s">
        <v>153</v>
      </c>
      <c r="D38" s="101" t="s">
        <v>154</v>
      </c>
      <c r="E38" s="108">
        <v>2</v>
      </c>
      <c r="F38" s="104" t="s">
        <v>204</v>
      </c>
      <c r="G38" s="104">
        <v>0</v>
      </c>
      <c r="H38" s="104" t="str">
        <f>テーブル1[[#This Row],[クラブ名_略称]]&amp;" "&amp;テーブル1[[#This Row],[team]]</f>
        <v>城山 B</v>
      </c>
      <c r="I38" s="104" t="s">
        <v>241</v>
      </c>
      <c r="J38" s="104">
        <f>COUNTIF(テーブル14[クラブ名],テーブル1[[#This Row],[クラブ名称]])</f>
        <v>1</v>
      </c>
      <c r="K38" s="104" t="str">
        <f>IF(テーブル1[[#This Row],[select]]&gt;1,"ダブり",IF(テーブル1[[#This Row],[select]]=1,"選択済","未選択"))</f>
        <v>選択済</v>
      </c>
    </row>
    <row r="39" spans="1:11">
      <c r="A39" s="100">
        <v>52</v>
      </c>
      <c r="B39" s="101" t="s">
        <v>121</v>
      </c>
      <c r="C39" s="110" t="s">
        <v>177</v>
      </c>
      <c r="D39" s="101" t="s">
        <v>178</v>
      </c>
      <c r="E39" s="108">
        <v>2</v>
      </c>
      <c r="F39" s="104" t="s">
        <v>215</v>
      </c>
      <c r="G39" s="104">
        <v>0</v>
      </c>
      <c r="H39" s="104" t="str">
        <f>テーブル1[[#This Row],[クラブ名_略称]]&amp;" "&amp;テーブル1[[#This Row],[team]]</f>
        <v>二子玉川 B</v>
      </c>
      <c r="I39" s="104" t="s">
        <v>241</v>
      </c>
      <c r="J39" s="104">
        <f>COUNTIF(テーブル14[クラブ名],テーブル1[[#This Row],[クラブ名称]])</f>
        <v>1</v>
      </c>
      <c r="K39" s="104" t="str">
        <f>IF(テーブル1[[#This Row],[select]]&gt;1,"ダブり",IF(テーブル1[[#This Row],[select]]=1,"選択済","未選択"))</f>
        <v>選択済</v>
      </c>
    </row>
    <row r="40" spans="1:11">
      <c r="A40" s="100">
        <v>59</v>
      </c>
      <c r="B40" s="101" t="s">
        <v>9</v>
      </c>
      <c r="C40" s="110" t="s">
        <v>183</v>
      </c>
      <c r="D40" s="101" t="s">
        <v>184</v>
      </c>
      <c r="E40" s="108">
        <v>2</v>
      </c>
      <c r="F40" s="104" t="s">
        <v>218</v>
      </c>
      <c r="G40" s="104">
        <v>0</v>
      </c>
      <c r="H40" s="104" t="str">
        <f>テーブル1[[#This Row],[クラブ名_略称]]&amp;" "&amp;テーブル1[[#This Row],[team]]</f>
        <v>武蔵丘 B</v>
      </c>
      <c r="I40" s="104" t="s">
        <v>241</v>
      </c>
      <c r="J40" s="104">
        <f>COUNTIF(テーブル14[クラブ名],テーブル1[[#This Row],[クラブ名称]])</f>
        <v>1</v>
      </c>
      <c r="K40" s="104" t="str">
        <f>IF(テーブル1[[#This Row],[select]]&gt;1,"ダブり",IF(テーブル1[[#This Row],[select]]=1,"選択済","未選択"))</f>
        <v>選択済</v>
      </c>
    </row>
    <row r="55" spans="4:5">
      <c r="D55" s="106" t="s">
        <v>186</v>
      </c>
      <c r="E55">
        <f>SUBTOTAL(109,テーブル1[U-8参加])</f>
        <v>57</v>
      </c>
    </row>
  </sheetData>
  <sheetProtection sheet="1" objects="1" scenarios="1"/>
  <phoneticPr fontId="2"/>
  <conditionalFormatting sqref="K2:K40">
    <cfRule type="containsText" dxfId="70" priority="2" operator="containsText" text="未選択">
      <formula>NOT(ISERROR(SEARCH("未選択",K2)))</formula>
    </cfRule>
    <cfRule type="containsText" dxfId="69" priority="1" operator="containsText" text="ダブり">
      <formula>NOT(ISERROR(SEARCH("ダブり",K2)))</formula>
    </cfRule>
  </conditionalFormatting>
  <hyperlinks>
    <hyperlink ref="D30" r:id="rId1"/>
  </hyperlinks>
  <pageMargins left="0.7" right="0.7" top="0.75" bottom="0.75" header="0.3" footer="0.3"/>
  <pageSetup paperSize="9" orientation="portrait" horizontalDpi="0" verticalDpi="0"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8"/>
  <sheetViews>
    <sheetView showGridLines="0" tabSelected="1" zoomScaleNormal="100" workbookViewId="0">
      <pane xSplit="4" ySplit="3" topLeftCell="E4" activePane="bottomRight" state="frozen"/>
      <selection pane="topRight" activeCell="F1" sqref="F1"/>
      <selection pane="bottomLeft" activeCell="A4" sqref="A4"/>
      <selection pane="bottomRight" activeCell="F20" sqref="F20"/>
    </sheetView>
  </sheetViews>
  <sheetFormatPr defaultColWidth="9.109375" defaultRowHeight="18.600000000000001"/>
  <cols>
    <col min="1" max="1" width="7.109375" style="66" customWidth="1"/>
    <col min="2" max="2" width="9.6640625" style="117" customWidth="1"/>
    <col min="3" max="3" width="7.109375" style="67" customWidth="1"/>
    <col min="4" max="4" width="20.44140625" style="87" customWidth="1"/>
    <col min="5" max="5" width="9.88671875" style="87" customWidth="1"/>
    <col min="6" max="6" width="13.33203125" style="66" customWidth="1"/>
    <col min="7" max="7" width="10.6640625" style="66" customWidth="1"/>
    <col min="8" max="9" width="25.109375" style="66" customWidth="1"/>
    <col min="10" max="10" width="14.44140625" style="66" customWidth="1"/>
    <col min="11" max="11" width="10.6640625" style="66" customWidth="1"/>
    <col min="12" max="13" width="25.109375" style="66" customWidth="1"/>
    <col min="14" max="14" width="9.109375" style="68" hidden="1" customWidth="1"/>
    <col min="15" max="16384" width="9.109375" style="68"/>
  </cols>
  <sheetData>
    <row r="1" spans="1:15" s="71" customFormat="1">
      <c r="A1" s="72" t="s">
        <v>233</v>
      </c>
      <c r="B1" s="116"/>
      <c r="C1" s="73"/>
      <c r="D1" s="88" t="s">
        <v>231</v>
      </c>
      <c r="E1" s="88"/>
      <c r="G1" s="72"/>
      <c r="H1" s="72"/>
      <c r="I1" s="72"/>
      <c r="J1" s="72"/>
      <c r="K1" s="72"/>
      <c r="L1" s="72"/>
      <c r="M1" s="115" t="s">
        <v>232</v>
      </c>
    </row>
    <row r="2" spans="1:15">
      <c r="D2" s="120" t="s">
        <v>260</v>
      </c>
      <c r="E2" s="120" t="s">
        <v>261</v>
      </c>
      <c r="O2" s="121" t="s">
        <v>237</v>
      </c>
    </row>
    <row r="3" spans="1:15" s="70" customFormat="1" ht="32.1" customHeight="1">
      <c r="A3" s="69" t="s">
        <v>103</v>
      </c>
      <c r="B3" s="70" t="s">
        <v>238</v>
      </c>
      <c r="C3" s="69" t="s">
        <v>101</v>
      </c>
      <c r="D3" s="70" t="s">
        <v>102</v>
      </c>
      <c r="E3" s="70" t="s">
        <v>104</v>
      </c>
      <c r="F3" s="70" t="s">
        <v>106</v>
      </c>
      <c r="G3" s="70" t="s">
        <v>110</v>
      </c>
      <c r="H3" s="70" t="s">
        <v>44</v>
      </c>
      <c r="I3" s="70" t="s">
        <v>45</v>
      </c>
      <c r="J3" s="70" t="s">
        <v>109</v>
      </c>
      <c r="K3" s="70" t="s">
        <v>111</v>
      </c>
      <c r="L3" s="70" t="s">
        <v>107</v>
      </c>
      <c r="M3" s="70" t="s">
        <v>108</v>
      </c>
      <c r="N3" s="70" t="s">
        <v>235</v>
      </c>
      <c r="O3" s="70" t="s">
        <v>236</v>
      </c>
    </row>
    <row r="4" spans="1:15" s="92" customFormat="1" ht="32.1" customHeight="1">
      <c r="A4" s="91">
        <f t="shared" ref="A4:A42" si="0">ROW()-3</f>
        <v>1</v>
      </c>
      <c r="B4" s="118" t="s">
        <v>12</v>
      </c>
      <c r="C4" s="91">
        <f>IFERROR(INDEX(clublist!A:A,MATCH('2022年U8後期参加チームリスト'!D:D,clublist!H:H,0)),"")</f>
        <v>19</v>
      </c>
      <c r="D4" s="90" t="s">
        <v>268</v>
      </c>
      <c r="E4" s="107"/>
      <c r="N4" s="92">
        <f>COUNTIF(テーブル14[クラブ名],テーブル14[[#This Row],[クラブ名]])</f>
        <v>1</v>
      </c>
      <c r="O4" s="91" t="str">
        <f>IF(テーブル14[[#This Row],[check]]=1,"OK",IF(テーブル14[[#This Row],[check]]=2,"ダブり",""))</f>
        <v>OK</v>
      </c>
    </row>
    <row r="5" spans="1:15" s="92" customFormat="1" ht="32.1" customHeight="1">
      <c r="A5" s="91">
        <f t="shared" si="0"/>
        <v>2</v>
      </c>
      <c r="B5" s="118" t="s">
        <v>12</v>
      </c>
      <c r="C5" s="91">
        <f>IFERROR(INDEX(clublist!A:A,MATCH('2022年U8後期参加チームリスト'!D:D,clublist!H:H,0)),"")</f>
        <v>24</v>
      </c>
      <c r="D5" s="90" t="s">
        <v>270</v>
      </c>
      <c r="E5" s="107"/>
      <c r="N5" s="92">
        <f>COUNTIF(テーブル14[クラブ名],テーブル14[[#This Row],[クラブ名]])</f>
        <v>1</v>
      </c>
      <c r="O5" s="91" t="str">
        <f>IF(テーブル14[[#This Row],[check]]=1,"OK",IF(テーブル14[[#This Row],[check]]=2,"ダブり",""))</f>
        <v>OK</v>
      </c>
    </row>
    <row r="6" spans="1:15" s="92" customFormat="1" ht="32.1" customHeight="1">
      <c r="A6" s="91">
        <f t="shared" si="0"/>
        <v>3</v>
      </c>
      <c r="B6" s="118" t="s">
        <v>12</v>
      </c>
      <c r="C6" s="91">
        <f>IFERROR(INDEX(clublist!A:A,MATCH('2022年U8後期参加チームリスト'!D:D,clublist!H:H,0)),"")</f>
        <v>18</v>
      </c>
      <c r="D6" s="90" t="s">
        <v>271</v>
      </c>
      <c r="E6" s="107"/>
      <c r="N6" s="92">
        <f>COUNTIF(テーブル14[クラブ名],テーブル14[[#This Row],[クラブ名]])</f>
        <v>1</v>
      </c>
      <c r="O6" s="91" t="str">
        <f>IF(テーブル14[[#This Row],[check]]=1,"OK",IF(テーブル14[[#This Row],[check]]=2,"ダブり",""))</f>
        <v>OK</v>
      </c>
    </row>
    <row r="7" spans="1:15" s="92" customFormat="1" ht="32.1" customHeight="1">
      <c r="A7" s="91">
        <f t="shared" si="0"/>
        <v>4</v>
      </c>
      <c r="B7" s="118" t="s">
        <v>12</v>
      </c>
      <c r="C7" s="91">
        <f>IFERROR(INDEX(clublist!A:A,MATCH('2022年U8後期参加チームリスト'!D:D,clublist!H:H,0)),"")</f>
        <v>44</v>
      </c>
      <c r="D7" s="90" t="s">
        <v>272</v>
      </c>
      <c r="E7" s="107"/>
      <c r="N7" s="92">
        <f>COUNTIF(テーブル14[クラブ名],テーブル14[[#This Row],[クラブ名]])</f>
        <v>1</v>
      </c>
      <c r="O7" s="91" t="str">
        <f>IF(テーブル14[[#This Row],[check]]=1,"OK",IF(テーブル14[[#This Row],[check]]=2,"ダブり",""))</f>
        <v>OK</v>
      </c>
    </row>
    <row r="8" spans="1:15" s="92" customFormat="1" ht="32.1" customHeight="1">
      <c r="A8" s="91">
        <f t="shared" si="0"/>
        <v>5</v>
      </c>
      <c r="B8" s="118" t="s">
        <v>12</v>
      </c>
      <c r="C8" s="91">
        <f>IFERROR(INDEX(clublist!A:A,MATCH('2022年U8後期参加チームリスト'!D:D,clublist!H:H,0)),"")</f>
        <v>47</v>
      </c>
      <c r="D8" s="90" t="s">
        <v>273</v>
      </c>
      <c r="E8" s="107"/>
      <c r="N8" s="92">
        <f>COUNTIF(テーブル14[クラブ名],テーブル14[[#This Row],[クラブ名]])</f>
        <v>1</v>
      </c>
      <c r="O8" s="91" t="str">
        <f>IF(テーブル14[[#This Row],[check]]=1,"OK",IF(テーブル14[[#This Row],[check]]=2,"ダブり",""))</f>
        <v>OK</v>
      </c>
    </row>
    <row r="9" spans="1:15" s="92" customFormat="1" ht="32.1" customHeight="1">
      <c r="A9" s="91">
        <f t="shared" si="0"/>
        <v>6</v>
      </c>
      <c r="B9" s="118" t="s">
        <v>12</v>
      </c>
      <c r="C9" s="91">
        <f>IFERROR(INDEX(clublist!A:A,MATCH('2022年U8後期参加チームリスト'!D:D,clublist!H:H,0)),"")</f>
        <v>34</v>
      </c>
      <c r="D9" s="90" t="s">
        <v>274</v>
      </c>
      <c r="E9" s="107"/>
      <c r="N9" s="92">
        <f>COUNTIF(テーブル14[クラブ名],テーブル14[[#This Row],[クラブ名]])</f>
        <v>1</v>
      </c>
      <c r="O9" s="91" t="str">
        <f>IF(テーブル14[[#This Row],[check]]=1,"OK",IF(テーブル14[[#This Row],[check]]=2,"ダブり",""))</f>
        <v>OK</v>
      </c>
    </row>
    <row r="10" spans="1:15" s="92" customFormat="1" ht="32.1" customHeight="1" thickBot="1">
      <c r="A10" s="111">
        <f t="shared" si="0"/>
        <v>7</v>
      </c>
      <c r="B10" s="119" t="s">
        <v>12</v>
      </c>
      <c r="C10" s="111">
        <f>IFERROR(INDEX(clublist!A:A,MATCH('2022年U8後期参加チームリスト'!D:D,clublist!H:H,0)),"")</f>
        <v>37</v>
      </c>
      <c r="D10" s="112" t="s">
        <v>275</v>
      </c>
      <c r="E10" s="113"/>
      <c r="F10" s="114"/>
      <c r="G10" s="114"/>
      <c r="H10" s="114"/>
      <c r="I10" s="114"/>
      <c r="J10" s="114"/>
      <c r="K10" s="114"/>
      <c r="L10" s="114"/>
      <c r="M10" s="114"/>
      <c r="N10" s="92">
        <f>COUNTIF(テーブル14[クラブ名],テーブル14[[#This Row],[クラブ名]])</f>
        <v>1</v>
      </c>
      <c r="O10" s="111" t="str">
        <f>IF(テーブル14[[#This Row],[check]]=1,"OK",IF(テーブル14[[#This Row],[check]]=2,"ダブり",""))</f>
        <v>OK</v>
      </c>
    </row>
    <row r="11" spans="1:15" s="92" customFormat="1" ht="32.1" customHeight="1" thickTop="1">
      <c r="A11" s="91">
        <f t="shared" si="0"/>
        <v>8</v>
      </c>
      <c r="B11" s="118" t="s">
        <v>10</v>
      </c>
      <c r="C11" s="91">
        <f>IFERROR(INDEX(clublist!A:A,MATCH('2022年U8後期参加チームリスト'!D:D,clublist!H:H,0)),"")</f>
        <v>1</v>
      </c>
      <c r="D11" s="90" t="s">
        <v>276</v>
      </c>
      <c r="E11" s="107"/>
      <c r="N11" s="92">
        <f>COUNTIF(テーブル14[クラブ名],テーブル14[[#This Row],[クラブ名]])</f>
        <v>1</v>
      </c>
      <c r="O11" s="91" t="str">
        <f>IF(テーブル14[[#This Row],[check]]=1,"OK",IF(テーブル14[[#This Row],[check]]=2,"ダブり",""))</f>
        <v>OK</v>
      </c>
    </row>
    <row r="12" spans="1:15" s="92" customFormat="1" ht="32.1" customHeight="1">
      <c r="A12" s="91">
        <f t="shared" si="0"/>
        <v>9</v>
      </c>
      <c r="B12" s="118" t="s">
        <v>10</v>
      </c>
      <c r="C12" s="91">
        <f>IFERROR(INDEX(clublist!A:A,MATCH('2022年U8後期参加チームリスト'!D:D,clublist!H:H,0)),"")</f>
        <v>30</v>
      </c>
      <c r="D12" s="90" t="s">
        <v>277</v>
      </c>
      <c r="E12" s="107"/>
      <c r="N12" s="92">
        <f>COUNTIF(テーブル14[クラブ名],テーブル14[[#This Row],[クラブ名]])</f>
        <v>1</v>
      </c>
      <c r="O12" s="91" t="str">
        <f>IF(テーブル14[[#This Row],[check]]=1,"OK",IF(テーブル14[[#This Row],[check]]=2,"ダブり",""))</f>
        <v>OK</v>
      </c>
    </row>
    <row r="13" spans="1:15" s="92" customFormat="1" ht="32.1" customHeight="1">
      <c r="A13" s="91">
        <f t="shared" si="0"/>
        <v>10</v>
      </c>
      <c r="B13" s="118" t="s">
        <v>10</v>
      </c>
      <c r="C13" s="91">
        <f>IFERROR(INDEX(clublist!A:A,MATCH('2022年U8後期参加チームリスト'!D:D,clublist!H:H,0)),"")</f>
        <v>13</v>
      </c>
      <c r="D13" s="90" t="s">
        <v>278</v>
      </c>
      <c r="E13" s="107"/>
      <c r="N13" s="92">
        <f>COUNTIF(テーブル14[クラブ名],テーブル14[[#This Row],[クラブ名]])</f>
        <v>1</v>
      </c>
      <c r="O13" s="91" t="str">
        <f>IF(テーブル14[[#This Row],[check]]=1,"OK",IF(テーブル14[[#This Row],[check]]=2,"ダブり",""))</f>
        <v>OK</v>
      </c>
    </row>
    <row r="14" spans="1:15" s="92" customFormat="1" ht="32.1" customHeight="1">
      <c r="A14" s="91">
        <f t="shared" si="0"/>
        <v>11</v>
      </c>
      <c r="B14" s="118" t="s">
        <v>10</v>
      </c>
      <c r="C14" s="91">
        <f>IFERROR(INDEX(clublist!A:A,MATCH('2022年U8後期参加チームリスト'!D:D,clublist!H:H,0)),"")</f>
        <v>27</v>
      </c>
      <c r="D14" s="90" t="s">
        <v>279</v>
      </c>
      <c r="E14" s="107"/>
      <c r="N14" s="92">
        <f>COUNTIF(テーブル14[クラブ名],テーブル14[[#This Row],[クラブ名]])</f>
        <v>1</v>
      </c>
      <c r="O14" s="91" t="str">
        <f>IF(テーブル14[[#This Row],[check]]=1,"OK",IF(テーブル14[[#This Row],[check]]=2,"ダブり",""))</f>
        <v>OK</v>
      </c>
    </row>
    <row r="15" spans="1:15" s="92" customFormat="1" ht="32.1" customHeight="1">
      <c r="A15" s="91">
        <f t="shared" si="0"/>
        <v>12</v>
      </c>
      <c r="B15" s="118" t="s">
        <v>10</v>
      </c>
      <c r="C15" s="91">
        <f>IFERROR(INDEX(clublist!A:A,MATCH('2022年U8後期参加チームリスト'!D:D,clublist!H:H,0)),"")</f>
        <v>9</v>
      </c>
      <c r="D15" s="90" t="s">
        <v>269</v>
      </c>
      <c r="E15" s="107"/>
      <c r="N15" s="92">
        <f>COUNTIF(テーブル14[クラブ名],テーブル14[[#This Row],[クラブ名]])</f>
        <v>1</v>
      </c>
      <c r="O15" s="91" t="str">
        <f>IF(テーブル14[[#This Row],[check]]=1,"OK",IF(テーブル14[[#This Row],[check]]=2,"ダブり",""))</f>
        <v>OK</v>
      </c>
    </row>
    <row r="16" spans="1:15" s="92" customFormat="1" ht="32.1" customHeight="1">
      <c r="A16" s="91">
        <f t="shared" si="0"/>
        <v>13</v>
      </c>
      <c r="B16" s="118" t="s">
        <v>10</v>
      </c>
      <c r="C16" s="91">
        <f>IFERROR(INDEX(clublist!A:A,MATCH('2022年U8後期参加チームリスト'!D:D,clublist!H:H,0)),"")</f>
        <v>10</v>
      </c>
      <c r="D16" s="90" t="s">
        <v>280</v>
      </c>
      <c r="E16" s="107"/>
      <c r="N16" s="92">
        <f>COUNTIF(テーブル14[クラブ名],テーブル14[[#This Row],[クラブ名]])</f>
        <v>1</v>
      </c>
      <c r="O16" s="91" t="str">
        <f>IF(テーブル14[[#This Row],[check]]=1,"OK",IF(テーブル14[[#This Row],[check]]=2,"ダブり",""))</f>
        <v>OK</v>
      </c>
    </row>
    <row r="17" spans="1:15" s="92" customFormat="1" ht="32.1" customHeight="1" thickBot="1">
      <c r="A17" s="111">
        <f t="shared" si="0"/>
        <v>14</v>
      </c>
      <c r="B17" s="119" t="s">
        <v>10</v>
      </c>
      <c r="C17" s="111">
        <f>IFERROR(INDEX(clublist!A:A,MATCH('2022年U8後期参加チームリスト'!D:D,clublist!H:H,0)),"")</f>
        <v>18</v>
      </c>
      <c r="D17" s="112" t="s">
        <v>281</v>
      </c>
      <c r="E17" s="113"/>
      <c r="F17" s="114"/>
      <c r="G17" s="114"/>
      <c r="H17" s="114"/>
      <c r="I17" s="114"/>
      <c r="J17" s="114"/>
      <c r="K17" s="114"/>
      <c r="L17" s="114"/>
      <c r="M17" s="114"/>
      <c r="N17" s="92">
        <f>COUNTIF(テーブル14[クラブ名],テーブル14[[#This Row],[クラブ名]])</f>
        <v>1</v>
      </c>
      <c r="O17" s="111" t="str">
        <f>IF(テーブル14[[#This Row],[check]]=1,"OK",IF(テーブル14[[#This Row],[check]]=2,"ダブり",""))</f>
        <v>OK</v>
      </c>
    </row>
    <row r="18" spans="1:15" s="92" customFormat="1" ht="32.1" customHeight="1" thickTop="1">
      <c r="A18" s="91">
        <f t="shared" si="0"/>
        <v>15</v>
      </c>
      <c r="B18" s="118" t="s">
        <v>219</v>
      </c>
      <c r="C18" s="91">
        <f>IFERROR(INDEX(clublist!A:A,MATCH('2022年U8後期参加チームリスト'!D:D,clublist!H:H,0)),"")</f>
        <v>8</v>
      </c>
      <c r="D18" s="90" t="s">
        <v>282</v>
      </c>
      <c r="E18" s="107"/>
      <c r="N18" s="92">
        <f>COUNTIF(テーブル14[クラブ名],テーブル14[[#This Row],[クラブ名]])</f>
        <v>1</v>
      </c>
      <c r="O18" s="91" t="str">
        <f>IF(テーブル14[[#This Row],[check]]=1,"OK",IF(テーブル14[[#This Row],[check]]=2,"ダブり",""))</f>
        <v>OK</v>
      </c>
    </row>
    <row r="19" spans="1:15" s="92" customFormat="1" ht="32.1" customHeight="1">
      <c r="A19" s="91">
        <f t="shared" si="0"/>
        <v>16</v>
      </c>
      <c r="B19" s="118" t="s">
        <v>11</v>
      </c>
      <c r="C19" s="91">
        <f>IFERROR(INDEX(clublist!A:A,MATCH('2022年U8後期参加チームリスト'!D:D,clublist!H:H,0)),"")</f>
        <v>27</v>
      </c>
      <c r="D19" s="90" t="s">
        <v>283</v>
      </c>
      <c r="E19" s="107"/>
      <c r="N19" s="92">
        <f>COUNTIF(テーブル14[クラブ名],テーブル14[[#This Row],[クラブ名]])</f>
        <v>1</v>
      </c>
      <c r="O19" s="91" t="str">
        <f>IF(テーブル14[[#This Row],[check]]=1,"OK",IF(テーブル14[[#This Row],[check]]=2,"ダブり",""))</f>
        <v>OK</v>
      </c>
    </row>
    <row r="20" spans="1:15" s="92" customFormat="1" ht="32.1" customHeight="1">
      <c r="A20" s="91">
        <f t="shared" si="0"/>
        <v>17</v>
      </c>
      <c r="B20" s="118" t="s">
        <v>11</v>
      </c>
      <c r="C20" s="91">
        <f>IFERROR(INDEX(clublist!A:A,MATCH('2022年U8後期参加チームリスト'!D:D,clublist!H:H,0)),"")</f>
        <v>52</v>
      </c>
      <c r="D20" s="90" t="s">
        <v>284</v>
      </c>
      <c r="E20" s="107"/>
      <c r="N20" s="92">
        <f>COUNTIF(テーブル14[クラブ名],テーブル14[[#This Row],[クラブ名]])</f>
        <v>1</v>
      </c>
      <c r="O20" s="91" t="str">
        <f>IF(テーブル14[[#This Row],[check]]=1,"OK",IF(テーブル14[[#This Row],[check]]=2,"ダブり",""))</f>
        <v>OK</v>
      </c>
    </row>
    <row r="21" spans="1:15" s="92" customFormat="1" ht="32.1" customHeight="1">
      <c r="A21" s="91">
        <f t="shared" si="0"/>
        <v>18</v>
      </c>
      <c r="B21" s="118" t="s">
        <v>220</v>
      </c>
      <c r="C21" s="91">
        <f>IFERROR(INDEX(clublist!A:A,MATCH('2022年U8後期参加チームリスト'!D:D,clublist!H:H,0)),"")</f>
        <v>24</v>
      </c>
      <c r="D21" s="90" t="s">
        <v>285</v>
      </c>
      <c r="E21" s="107"/>
      <c r="N21" s="92">
        <f>COUNTIF(テーブル14[クラブ名],テーブル14[[#This Row],[クラブ名]])</f>
        <v>1</v>
      </c>
      <c r="O21" s="91" t="str">
        <f>IF(テーブル14[[#This Row],[check]]=1,"OK",IF(テーブル14[[#This Row],[check]]=2,"ダブり",""))</f>
        <v>OK</v>
      </c>
    </row>
    <row r="22" spans="1:15" s="92" customFormat="1" ht="32.1" customHeight="1">
      <c r="A22" s="91">
        <f t="shared" si="0"/>
        <v>19</v>
      </c>
      <c r="B22" s="118" t="s">
        <v>221</v>
      </c>
      <c r="C22" s="91">
        <f>IFERROR(INDEX(clublist!A:A,MATCH('2022年U8後期参加チームリスト'!D:D,clublist!H:H,0)),"")</f>
        <v>20</v>
      </c>
      <c r="D22" s="90" t="s">
        <v>286</v>
      </c>
      <c r="E22" s="107"/>
      <c r="N22" s="92">
        <f>COUNTIF(テーブル14[クラブ名],テーブル14[[#This Row],[クラブ名]])</f>
        <v>1</v>
      </c>
      <c r="O22" s="91" t="str">
        <f>IF(テーブル14[[#This Row],[check]]=1,"OK",IF(テーブル14[[#This Row],[check]]=2,"ダブり",""))</f>
        <v>OK</v>
      </c>
    </row>
    <row r="23" spans="1:15" s="92" customFormat="1" ht="32.1" customHeight="1">
      <c r="A23" s="91">
        <f t="shared" si="0"/>
        <v>20</v>
      </c>
      <c r="B23" s="118" t="s">
        <v>219</v>
      </c>
      <c r="C23" s="91">
        <f>IFERROR(INDEX(clublist!A:A,MATCH('2022年U8後期参加チームリスト'!D:D,clublist!H:H,0)),"")</f>
        <v>42</v>
      </c>
      <c r="D23" s="90" t="s">
        <v>287</v>
      </c>
      <c r="E23" s="107"/>
      <c r="N23" s="92">
        <f>COUNTIF(テーブル14[クラブ名],テーブル14[[#This Row],[クラブ名]])</f>
        <v>1</v>
      </c>
      <c r="O23" s="91" t="str">
        <f>IF(テーブル14[[#This Row],[check]]=1,"OK",IF(テーブル14[[#This Row],[check]]=2,"ダブり",""))</f>
        <v>OK</v>
      </c>
    </row>
    <row r="24" spans="1:15" s="92" customFormat="1" ht="32.1" customHeight="1" thickBot="1">
      <c r="A24" s="111">
        <f t="shared" si="0"/>
        <v>21</v>
      </c>
      <c r="B24" s="119" t="s">
        <v>219</v>
      </c>
      <c r="C24" s="111">
        <f>IFERROR(INDEX(clublist!A:A,MATCH('2022年U8後期参加チームリスト'!D:D,clublist!H:H,0)),"")</f>
        <v>16</v>
      </c>
      <c r="D24" s="112" t="s">
        <v>288</v>
      </c>
      <c r="E24" s="113"/>
      <c r="F24" s="114"/>
      <c r="G24" s="114"/>
      <c r="H24" s="114"/>
      <c r="I24" s="114"/>
      <c r="J24" s="114"/>
      <c r="K24" s="114"/>
      <c r="L24" s="114"/>
      <c r="M24" s="114"/>
      <c r="N24" s="92">
        <f>COUNTIF(テーブル14[クラブ名],テーブル14[[#This Row],[クラブ名]])</f>
        <v>1</v>
      </c>
      <c r="O24" s="111" t="str">
        <f>IF(テーブル14[[#This Row],[check]]=1,"OK",IF(テーブル14[[#This Row],[check]]=2,"ダブり",""))</f>
        <v>OK</v>
      </c>
    </row>
    <row r="25" spans="1:15" s="92" customFormat="1" ht="32.1" customHeight="1" thickTop="1">
      <c r="A25" s="91">
        <f t="shared" si="0"/>
        <v>22</v>
      </c>
      <c r="B25" s="118" t="s">
        <v>105</v>
      </c>
      <c r="C25" s="91">
        <f>IFERROR(INDEX(clublist!A:A,MATCH('2022年U8後期参加チームリスト'!D:D,clublist!H:H,0)),"")</f>
        <v>45</v>
      </c>
      <c r="D25" s="90" t="s">
        <v>289</v>
      </c>
      <c r="E25" s="107"/>
      <c r="N25" s="92">
        <f>COUNTIF(テーブル14[クラブ名],テーブル14[[#This Row],[クラブ名]])</f>
        <v>1</v>
      </c>
      <c r="O25" s="91" t="str">
        <f>IF(テーブル14[[#This Row],[check]]=1,"OK",IF(テーブル14[[#This Row],[check]]=2,"ダブり",""))</f>
        <v>OK</v>
      </c>
    </row>
    <row r="26" spans="1:15" s="92" customFormat="1" ht="32.1" customHeight="1">
      <c r="A26" s="91">
        <f t="shared" si="0"/>
        <v>23</v>
      </c>
      <c r="B26" s="118" t="s">
        <v>222</v>
      </c>
      <c r="C26" s="91">
        <f>IFERROR(INDEX(clublist!A:A,MATCH('2022年U8後期参加チームリスト'!D:D,clublist!H:H,0)),"")</f>
        <v>29</v>
      </c>
      <c r="D26" s="90" t="s">
        <v>290</v>
      </c>
      <c r="E26" s="107"/>
      <c r="N26" s="92">
        <f>COUNTIF(テーブル14[クラブ名],テーブル14[[#This Row],[クラブ名]])</f>
        <v>1</v>
      </c>
      <c r="O26" s="91" t="str">
        <f>IF(テーブル14[[#This Row],[check]]=1,"OK",IF(テーブル14[[#This Row],[check]]=2,"ダブり",""))</f>
        <v>OK</v>
      </c>
    </row>
    <row r="27" spans="1:15" s="92" customFormat="1" ht="32.1" customHeight="1">
      <c r="A27" s="91">
        <f t="shared" si="0"/>
        <v>24</v>
      </c>
      <c r="B27" s="118" t="s">
        <v>105</v>
      </c>
      <c r="C27" s="91">
        <f>IFERROR(INDEX(clublist!A:A,MATCH('2022年U8後期参加チームリスト'!D:D,clublist!H:H,0)),"")</f>
        <v>12</v>
      </c>
      <c r="D27" s="90" t="s">
        <v>291</v>
      </c>
      <c r="E27" s="107"/>
      <c r="N27" s="92">
        <f>COUNTIF(テーブル14[クラブ名],テーブル14[[#This Row],[クラブ名]])</f>
        <v>1</v>
      </c>
      <c r="O27" s="91" t="str">
        <f>IF(テーブル14[[#This Row],[check]]=1,"OK",IF(テーブル14[[#This Row],[check]]=2,"ダブり",""))</f>
        <v>OK</v>
      </c>
    </row>
    <row r="28" spans="1:15" s="92" customFormat="1" ht="32.1" customHeight="1">
      <c r="A28" s="91">
        <f t="shared" si="0"/>
        <v>25</v>
      </c>
      <c r="B28" s="118" t="s">
        <v>105</v>
      </c>
      <c r="C28" s="91">
        <f>IFERROR(INDEX(clublist!A:A,MATCH('2022年U8後期参加チームリスト'!D:D,clublist!H:H,0)),"")</f>
        <v>32</v>
      </c>
      <c r="D28" s="90" t="s">
        <v>292</v>
      </c>
      <c r="E28" s="107"/>
      <c r="N28" s="92">
        <f>COUNTIF(テーブル14[クラブ名],テーブル14[[#This Row],[クラブ名]])</f>
        <v>1</v>
      </c>
      <c r="O28" s="91" t="str">
        <f>IF(テーブル14[[#This Row],[check]]=1,"OK",IF(テーブル14[[#This Row],[check]]=2,"ダブり",""))</f>
        <v>OK</v>
      </c>
    </row>
    <row r="29" spans="1:15" s="92" customFormat="1" ht="32.1" customHeight="1">
      <c r="A29" s="91">
        <f t="shared" si="0"/>
        <v>26</v>
      </c>
      <c r="B29" s="118" t="s">
        <v>105</v>
      </c>
      <c r="C29" s="91">
        <f>IFERROR(INDEX(clublist!A:A,MATCH('2022年U8後期参加チームリスト'!D:D,clublist!H:H,0)),"")</f>
        <v>49</v>
      </c>
      <c r="D29" s="90" t="s">
        <v>294</v>
      </c>
      <c r="E29" s="107"/>
      <c r="N29" s="92">
        <f>COUNTIF(テーブル14[クラブ名],テーブル14[[#This Row],[クラブ名]])</f>
        <v>1</v>
      </c>
      <c r="O29" s="91" t="str">
        <f>IF(テーブル14[[#This Row],[check]]=1,"OK",IF(テーブル14[[#This Row],[check]]=2,"ダブり",""))</f>
        <v>OK</v>
      </c>
    </row>
    <row r="30" spans="1:15" s="92" customFormat="1" ht="32.1" customHeight="1" thickBot="1">
      <c r="A30" s="111">
        <f t="shared" si="0"/>
        <v>27</v>
      </c>
      <c r="B30" s="119" t="s">
        <v>105</v>
      </c>
      <c r="C30" s="111">
        <f>IFERROR(INDEX(clublist!A:A,MATCH('2022年U8後期参加チームリスト'!D:D,clublist!H:H,0)),"")</f>
        <v>54</v>
      </c>
      <c r="D30" s="112" t="s">
        <v>295</v>
      </c>
      <c r="E30" s="113"/>
      <c r="F30" s="114"/>
      <c r="G30" s="114"/>
      <c r="H30" s="114"/>
      <c r="I30" s="114"/>
      <c r="J30" s="114"/>
      <c r="K30" s="114"/>
      <c r="L30" s="114"/>
      <c r="M30" s="114"/>
      <c r="N30" s="92">
        <f>COUNTIF(テーブル14[クラブ名],テーブル14[[#This Row],[クラブ名]])</f>
        <v>1</v>
      </c>
      <c r="O30" s="111" t="str">
        <f>IF(テーブル14[[#This Row],[check]]=1,"OK",IF(テーブル14[[#This Row],[check]]=2,"ダブり",""))</f>
        <v>OK</v>
      </c>
    </row>
    <row r="31" spans="1:15" s="92" customFormat="1" ht="32.1" customHeight="1" thickTop="1">
      <c r="A31" s="91">
        <f t="shared" si="0"/>
        <v>28</v>
      </c>
      <c r="B31" s="118" t="s">
        <v>223</v>
      </c>
      <c r="C31" s="91">
        <f>IFERROR(INDEX(clublist!A:A,MATCH('2022年U8後期参加チームリスト'!D:D,clublist!H:H,0)),"")</f>
        <v>17</v>
      </c>
      <c r="D31" s="90" t="s">
        <v>296</v>
      </c>
      <c r="E31" s="107"/>
      <c r="N31" s="92">
        <f>COUNTIF(テーブル14[クラブ名],テーブル14[[#This Row],[クラブ名]])</f>
        <v>1</v>
      </c>
      <c r="O31" s="91" t="str">
        <f>IF(テーブル14[[#This Row],[check]]=1,"OK",IF(テーブル14[[#This Row],[check]]=2,"ダブり",""))</f>
        <v>OK</v>
      </c>
    </row>
    <row r="32" spans="1:15" s="92" customFormat="1" ht="32.1" customHeight="1">
      <c r="A32" s="91">
        <f t="shared" si="0"/>
        <v>29</v>
      </c>
      <c r="B32" s="118" t="s">
        <v>224</v>
      </c>
      <c r="C32" s="91">
        <f>IFERROR(INDEX(clublist!A:A,MATCH('2022年U8後期参加チームリスト'!D:D,clublist!H:H,0)),"")</f>
        <v>48</v>
      </c>
      <c r="D32" s="90" t="s">
        <v>293</v>
      </c>
      <c r="E32" s="107"/>
      <c r="N32" s="92">
        <f>COUNTIF(テーブル14[クラブ名],テーブル14[[#This Row],[クラブ名]])</f>
        <v>1</v>
      </c>
      <c r="O32" s="91" t="str">
        <f>IF(テーブル14[[#This Row],[check]]=1,"OK",IF(テーブル14[[#This Row],[check]]=2,"ダブり",""))</f>
        <v>OK</v>
      </c>
    </row>
    <row r="33" spans="1:15" s="92" customFormat="1" ht="32.1" customHeight="1">
      <c r="A33" s="91">
        <f t="shared" si="0"/>
        <v>30</v>
      </c>
      <c r="B33" s="118" t="s">
        <v>224</v>
      </c>
      <c r="C33" s="91">
        <f>IFERROR(INDEX(clublist!A:A,MATCH('2022年U8後期参加チームリスト'!D:D,clublist!H:H,0)),"")</f>
        <v>55</v>
      </c>
      <c r="D33" s="90" t="s">
        <v>297</v>
      </c>
      <c r="E33" s="107"/>
      <c r="N33" s="92">
        <f>COUNTIF(テーブル14[クラブ名],テーブル14[[#This Row],[クラブ名]])</f>
        <v>1</v>
      </c>
      <c r="O33" s="91" t="str">
        <f>IF(テーブル14[[#This Row],[check]]=1,"OK",IF(テーブル14[[#This Row],[check]]=2,"ダブり",""))</f>
        <v>OK</v>
      </c>
    </row>
    <row r="34" spans="1:15" s="92" customFormat="1" ht="32.1" customHeight="1">
      <c r="A34" s="91">
        <f t="shared" si="0"/>
        <v>31</v>
      </c>
      <c r="B34" s="118" t="s">
        <v>225</v>
      </c>
      <c r="C34" s="91">
        <f>IFERROR(INDEX(clublist!A:A,MATCH('2022年U8後期参加チームリスト'!D:D,clublist!H:H,0)),"")</f>
        <v>59</v>
      </c>
      <c r="D34" s="90" t="s">
        <v>298</v>
      </c>
      <c r="E34" s="107"/>
      <c r="N34" s="92">
        <f>COUNTIF(テーブル14[クラブ名],テーブル14[[#This Row],[クラブ名]])</f>
        <v>1</v>
      </c>
      <c r="O34" s="91" t="str">
        <f>IF(テーブル14[[#This Row],[check]]=1,"OK",IF(テーブル14[[#This Row],[check]]=2,"ダブり",""))</f>
        <v>OK</v>
      </c>
    </row>
    <row r="35" spans="1:15" s="92" customFormat="1" ht="32.1" customHeight="1">
      <c r="A35" s="91">
        <f t="shared" si="0"/>
        <v>32</v>
      </c>
      <c r="B35" s="118" t="s">
        <v>224</v>
      </c>
      <c r="C35" s="91">
        <f>IFERROR(INDEX(clublist!A:A,MATCH('2022年U8後期参加チームリスト'!D:D,clublist!H:H,0)),"")</f>
        <v>13</v>
      </c>
      <c r="D35" s="90" t="s">
        <v>299</v>
      </c>
      <c r="E35" s="107"/>
      <c r="N35" s="92">
        <f>COUNTIF(テーブル14[クラブ名],テーブル14[[#This Row],[クラブ名]])</f>
        <v>1</v>
      </c>
      <c r="O35" s="91" t="str">
        <f>IF(テーブル14[[#This Row],[check]]=1,"OK",IF(テーブル14[[#This Row],[check]]=2,"ダブり",""))</f>
        <v>OK</v>
      </c>
    </row>
    <row r="36" spans="1:15" s="92" customFormat="1" ht="32.1" customHeight="1" thickBot="1">
      <c r="A36" s="111">
        <f t="shared" si="0"/>
        <v>33</v>
      </c>
      <c r="B36" s="119" t="s">
        <v>226</v>
      </c>
      <c r="C36" s="111">
        <f>IFERROR(INDEX(clublist!A:A,MATCH('2022年U8後期参加チームリスト'!D:D,clublist!H:H,0)),"")</f>
        <v>29</v>
      </c>
      <c r="D36" s="112" t="s">
        <v>300</v>
      </c>
      <c r="E36" s="113"/>
      <c r="F36" s="114"/>
      <c r="G36" s="114"/>
      <c r="H36" s="114"/>
      <c r="I36" s="114"/>
      <c r="J36" s="114"/>
      <c r="K36" s="114"/>
      <c r="L36" s="114"/>
      <c r="M36" s="114"/>
      <c r="N36" s="92">
        <f>COUNTIF(テーブル14[クラブ名],テーブル14[[#This Row],[クラブ名]])</f>
        <v>1</v>
      </c>
      <c r="O36" s="111" t="str">
        <f>IF(テーブル14[[#This Row],[check]]=1,"OK",IF(テーブル14[[#This Row],[check]]=2,"ダブり",""))</f>
        <v>OK</v>
      </c>
    </row>
    <row r="37" spans="1:15" s="92" customFormat="1" ht="32.1" customHeight="1" thickTop="1">
      <c r="A37" s="91">
        <f t="shared" si="0"/>
        <v>34</v>
      </c>
      <c r="B37" s="118" t="s">
        <v>227</v>
      </c>
      <c r="C37" s="91">
        <f>IFERROR(INDEX(clublist!A:A,MATCH('2022年U8後期参加チームリスト'!D:D,clublist!H:H,0)),"")</f>
        <v>16</v>
      </c>
      <c r="D37" s="90" t="s">
        <v>301</v>
      </c>
      <c r="E37" s="107"/>
      <c r="N37" s="92">
        <f>COUNTIF(テーブル14[クラブ名],テーブル14[[#This Row],[クラブ名]])</f>
        <v>1</v>
      </c>
      <c r="O37" s="91" t="str">
        <f>IF(テーブル14[[#This Row],[check]]=1,"OK",IF(テーブル14[[#This Row],[check]]=2,"ダブり",""))</f>
        <v>OK</v>
      </c>
    </row>
    <row r="38" spans="1:15" s="92" customFormat="1" ht="32.1" customHeight="1">
      <c r="A38" s="91">
        <f t="shared" si="0"/>
        <v>35</v>
      </c>
      <c r="B38" s="118" t="s">
        <v>228</v>
      </c>
      <c r="C38" s="91">
        <f>IFERROR(INDEX(clublist!A:A,MATCH('2022年U8後期参加チームリスト'!D:D,clublist!H:H,0)),"")</f>
        <v>22</v>
      </c>
      <c r="D38" s="90" t="s">
        <v>302</v>
      </c>
      <c r="E38" s="107"/>
      <c r="N38" s="92">
        <f>COUNTIF(テーブル14[クラブ名],テーブル14[[#This Row],[クラブ名]])</f>
        <v>1</v>
      </c>
      <c r="O38" s="91" t="str">
        <f>IF(テーブル14[[#This Row],[check]]=1,"OK",IF(テーブル14[[#This Row],[check]]=2,"ダブり",""))</f>
        <v>OK</v>
      </c>
    </row>
    <row r="39" spans="1:15" s="92" customFormat="1" ht="32.1" customHeight="1">
      <c r="A39" s="91">
        <f t="shared" si="0"/>
        <v>36</v>
      </c>
      <c r="B39" s="118" t="s">
        <v>229</v>
      </c>
      <c r="C39" s="91">
        <f>IFERROR(INDEX(clublist!A:A,MATCH('2022年U8後期参加チームリスト'!D:D,clublist!H:H,0)),"")</f>
        <v>38</v>
      </c>
      <c r="D39" s="90" t="s">
        <v>303</v>
      </c>
      <c r="E39" s="107"/>
      <c r="N39" s="92">
        <f>COUNTIF(テーブル14[クラブ名],テーブル14[[#This Row],[クラブ名]])</f>
        <v>1</v>
      </c>
      <c r="O39" s="91" t="str">
        <f>IF(テーブル14[[#This Row],[check]]=1,"OK",IF(テーブル14[[#This Row],[check]]=2,"ダブり",""))</f>
        <v>OK</v>
      </c>
    </row>
    <row r="40" spans="1:15" s="92" customFormat="1" ht="32.1" customHeight="1">
      <c r="A40" s="91">
        <f t="shared" si="0"/>
        <v>37</v>
      </c>
      <c r="B40" s="118" t="s">
        <v>230</v>
      </c>
      <c r="C40" s="91">
        <f>IFERROR(INDEX(clublist!A:A,MATCH('2022年U8後期参加チームリスト'!D:D,clublist!H:H,0)),"")</f>
        <v>52</v>
      </c>
      <c r="D40" s="90" t="s">
        <v>304</v>
      </c>
      <c r="E40" s="107"/>
      <c r="N40" s="92">
        <f>COUNTIF(テーブル14[クラブ名],テーブル14[[#This Row],[クラブ名]])</f>
        <v>1</v>
      </c>
      <c r="O40" s="91" t="str">
        <f>IF(テーブル14[[#This Row],[check]]=1,"OK",IF(テーブル14[[#This Row],[check]]=2,"ダブり",""))</f>
        <v>OK</v>
      </c>
    </row>
    <row r="41" spans="1:15" s="92" customFormat="1" ht="32.1" customHeight="1">
      <c r="A41" s="91">
        <f>ROW()-3</f>
        <v>38</v>
      </c>
      <c r="B41" s="118" t="s">
        <v>230</v>
      </c>
      <c r="C41" s="91">
        <f>IFERROR(INDEX(clublist!A:A,MATCH('2022年U8後期参加チームリスト'!D:D,clublist!H:H,0)),"")</f>
        <v>59</v>
      </c>
      <c r="D41" s="90" t="s">
        <v>305</v>
      </c>
      <c r="E41" s="107"/>
      <c r="N41" s="92">
        <f>COUNTIF(テーブル14[クラブ名],テーブル14[[#This Row],[クラブ名]])</f>
        <v>1</v>
      </c>
      <c r="O41" s="91" t="str">
        <f>IF(テーブル14[[#This Row],[check]]=1,"OK",IF(テーブル14[[#This Row],[check]]=2,"ダブり",""))</f>
        <v>OK</v>
      </c>
    </row>
    <row r="42" spans="1:15" s="92" customFormat="1" ht="32.1" customHeight="1">
      <c r="A42" s="91">
        <f t="shared" si="0"/>
        <v>39</v>
      </c>
      <c r="B42" s="118" t="s">
        <v>228</v>
      </c>
      <c r="C42" s="91">
        <f>IFERROR(INDEX(clublist!A:A,MATCH('2022年U8後期参加チームリスト'!D:D,clublist!H:H,0)),"")</f>
        <v>9</v>
      </c>
      <c r="D42" s="90" t="s">
        <v>306</v>
      </c>
      <c r="E42" s="107"/>
      <c r="N42" s="92">
        <f>COUNTIF(テーブル14[クラブ名],テーブル14[[#This Row],[クラブ名]])</f>
        <v>1</v>
      </c>
      <c r="O42" s="91" t="str">
        <f>IF(テーブル14[[#This Row],[check]]=1,"OK",IF(テーブル14[[#This Row],[check]]=2,"ダブり",""))</f>
        <v>OK</v>
      </c>
    </row>
    <row r="43" spans="1:15" s="92" customFormat="1" ht="32.1" customHeight="1">
      <c r="A43" s="91"/>
      <c r="B43" s="118"/>
      <c r="C43" s="91"/>
      <c r="D43" s="90"/>
      <c r="E43" s="90"/>
    </row>
    <row r="44" spans="1:15">
      <c r="A44" s="91"/>
      <c r="B44" s="118"/>
      <c r="C44" s="91"/>
      <c r="D44" s="90"/>
      <c r="E44" s="90"/>
      <c r="F44" s="92"/>
      <c r="G44" s="92"/>
      <c r="H44" s="92"/>
      <c r="I44" s="92"/>
      <c r="J44" s="92"/>
      <c r="K44" s="92"/>
      <c r="L44" s="92"/>
      <c r="M44" s="92"/>
    </row>
    <row r="45" spans="1:15">
      <c r="A45" s="91"/>
      <c r="B45" s="118"/>
      <c r="C45" s="91"/>
      <c r="D45" s="90"/>
      <c r="E45" s="90"/>
      <c r="F45" s="92"/>
      <c r="G45" s="92"/>
      <c r="H45" s="92"/>
      <c r="I45" s="92"/>
      <c r="J45" s="92"/>
      <c r="K45" s="92"/>
      <c r="L45" s="92"/>
      <c r="M45" s="92"/>
    </row>
    <row r="46" spans="1:15">
      <c r="A46" s="91"/>
      <c r="B46" s="118"/>
      <c r="C46" s="91"/>
      <c r="D46" s="90"/>
      <c r="E46" s="90"/>
      <c r="F46" s="92"/>
      <c r="G46" s="92"/>
      <c r="H46" s="92"/>
      <c r="I46" s="92"/>
      <c r="J46" s="92"/>
      <c r="K46" s="92"/>
      <c r="L46" s="92"/>
      <c r="M46" s="92"/>
    </row>
    <row r="47" spans="1:15">
      <c r="A47" s="91"/>
      <c r="B47" s="118"/>
      <c r="C47" s="91"/>
      <c r="D47" s="90"/>
      <c r="E47" s="90"/>
      <c r="F47" s="92"/>
      <c r="G47" s="92"/>
      <c r="H47" s="92"/>
      <c r="I47" s="92"/>
      <c r="J47" s="92"/>
      <c r="K47" s="92"/>
      <c r="L47" s="92"/>
      <c r="M47" s="92"/>
    </row>
    <row r="48" spans="1:15">
      <c r="A48" s="91"/>
      <c r="B48" s="118"/>
      <c r="C48" s="91"/>
      <c r="D48" s="90"/>
      <c r="E48" s="90"/>
      <c r="F48" s="92"/>
      <c r="G48" s="92"/>
      <c r="H48" s="92"/>
      <c r="I48" s="92"/>
      <c r="J48" s="92"/>
      <c r="K48" s="92"/>
      <c r="L48" s="92"/>
      <c r="M48" s="92"/>
    </row>
  </sheetData>
  <phoneticPr fontId="2"/>
  <dataValidations count="1">
    <dataValidation type="list" allowBlank="1" showInputMessage="1" showErrorMessage="1" sqref="E4:E42">
      <formula1>"委員長,記録係"</formula1>
    </dataValidation>
  </dataValidations>
  <pageMargins left="0.7" right="0.7" top="0.75" bottom="0.75" header="0.3" footer="0.3"/>
  <pageSetup paperSize="9" orientation="portrait" horizontalDpi="0"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clublist!$H$2:$H$40</xm:f>
          </x14:formula1>
          <xm:sqref>D4:D42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J1017"/>
  <sheetViews>
    <sheetView showGridLines="0" zoomScaleNormal="100" workbookViewId="0">
      <pane xSplit="1" ySplit="3" topLeftCell="B4" activePane="bottomRight" state="frozen"/>
      <selection sqref="A1:XFD1048576"/>
      <selection pane="topRight" sqref="A1:XFD1048576"/>
      <selection pane="bottomLeft" sqref="A1:XFD1048576"/>
      <selection pane="bottomRight" activeCell="H21" sqref="H21"/>
    </sheetView>
  </sheetViews>
  <sheetFormatPr defaultColWidth="14.44140625" defaultRowHeight="15" customHeight="1"/>
  <cols>
    <col min="1" max="1" width="6.5546875" style="21" customWidth="1"/>
    <col min="2" max="2" width="23" style="21" customWidth="1"/>
    <col min="3" max="3" width="5.5546875" style="21" customWidth="1"/>
    <col min="4" max="4" width="23" style="21" customWidth="1"/>
    <col min="5" max="5" width="5.5546875" style="21" customWidth="1"/>
    <col min="6" max="6" width="14.6640625" style="21" customWidth="1"/>
    <col min="7" max="7" width="3.44140625" style="21" customWidth="1"/>
    <col min="8" max="8" width="20" style="21" customWidth="1"/>
    <col min="9" max="9" width="15.109375" style="21" customWidth="1"/>
    <col min="10" max="10" width="33.44140625" style="21" bestFit="1" customWidth="1"/>
    <col min="11" max="26" width="8.6640625" style="21" customWidth="1"/>
    <col min="27" max="16384" width="14.44140625" style="21"/>
  </cols>
  <sheetData>
    <row r="1" spans="1:10" ht="18.75" customHeight="1">
      <c r="A1" s="74" t="s">
        <v>12</v>
      </c>
      <c r="B1" s="128" t="s">
        <v>13</v>
      </c>
      <c r="C1" s="15" t="str">
        <f>IF(SUM(C4:C24)=0,"",COUNT(C4:C24))</f>
        <v/>
      </c>
      <c r="D1" s="34" t="s">
        <v>37</v>
      </c>
      <c r="E1" s="36"/>
      <c r="F1" s="37"/>
      <c r="G1" s="23"/>
      <c r="H1" s="23"/>
      <c r="I1" s="11"/>
    </row>
    <row r="2" spans="1:10" ht="18.75" customHeight="1">
      <c r="A2" s="75" t="s">
        <v>242</v>
      </c>
      <c r="B2" s="128" t="s">
        <v>27</v>
      </c>
      <c r="C2" s="16" t="str">
        <f>IF(SUM(C4:C24)=0,"",21-C1)</f>
        <v/>
      </c>
      <c r="D2" s="129" t="s">
        <v>38</v>
      </c>
      <c r="E2" s="35"/>
      <c r="F2" s="35"/>
      <c r="G2" s="23"/>
      <c r="H2" s="23"/>
      <c r="I2" s="11"/>
    </row>
    <row r="3" spans="1:10" ht="18.75" customHeight="1">
      <c r="A3" s="128"/>
      <c r="B3" s="131" t="s">
        <v>29</v>
      </c>
      <c r="C3" s="395" t="s">
        <v>15</v>
      </c>
      <c r="D3" s="131" t="s">
        <v>29</v>
      </c>
      <c r="E3" s="395" t="s">
        <v>15</v>
      </c>
      <c r="F3" s="132" t="s">
        <v>36</v>
      </c>
      <c r="G3" s="128" t="s">
        <v>30</v>
      </c>
      <c r="H3" s="132" t="s">
        <v>31</v>
      </c>
      <c r="I3" s="132" t="s">
        <v>32</v>
      </c>
      <c r="J3" s="132" t="s">
        <v>40</v>
      </c>
    </row>
    <row r="4" spans="1:10" ht="14.1" customHeight="1">
      <c r="A4" s="128">
        <v>1</v>
      </c>
      <c r="B4" s="63" t="str">
        <f>'2022年U8後期参加チームリスト'!$D$4</f>
        <v xml:space="preserve">砧 </v>
      </c>
      <c r="C4" s="396"/>
      <c r="D4" s="392" t="str">
        <f>'2022年U8後期参加チームリスト'!D5</f>
        <v>駒沢 B</v>
      </c>
      <c r="E4" s="396"/>
      <c r="F4" s="397"/>
      <c r="G4" s="393" t="str">
        <f>IF(F4=0,"",F4)</f>
        <v/>
      </c>
      <c r="H4" s="398"/>
      <c r="I4" s="398"/>
      <c r="J4" s="394" t="s">
        <v>243</v>
      </c>
    </row>
    <row r="5" spans="1:10" ht="14.1" customHeight="1">
      <c r="A5" s="128">
        <v>2</v>
      </c>
      <c r="B5" s="63" t="str">
        <f>'2022年U8後期参加チームリスト'!$D$4</f>
        <v xml:space="preserve">砧 </v>
      </c>
      <c r="C5" s="396"/>
      <c r="D5" s="63" t="str">
        <f>'2022年U8後期参加チームリスト'!D6</f>
        <v>キタミ B</v>
      </c>
      <c r="E5" s="396"/>
      <c r="F5" s="397"/>
      <c r="G5" s="24" t="str">
        <f t="shared" ref="G5:G24" si="0">IF(F5=0,"",F5)</f>
        <v/>
      </c>
      <c r="H5" s="398"/>
      <c r="I5" s="398"/>
      <c r="J5" s="38">
        <f>COUNTIFS($F$4:$F$24,"&gt;=2022/10/1",$F$4:$F$24,"&lt;=2022/10/31")</f>
        <v>0</v>
      </c>
    </row>
    <row r="6" spans="1:10" ht="14.1" customHeight="1">
      <c r="A6" s="128">
        <v>3</v>
      </c>
      <c r="B6" s="63" t="str">
        <f>'2022年U8後期参加チームリスト'!$D$4</f>
        <v xml:space="preserve">砧 </v>
      </c>
      <c r="C6" s="27"/>
      <c r="D6" s="63" t="str">
        <f>'2022年U8後期参加チームリスト'!D7</f>
        <v xml:space="preserve">弦巻 </v>
      </c>
      <c r="E6" s="27"/>
      <c r="F6" s="28"/>
      <c r="G6" s="24" t="str">
        <f t="shared" si="0"/>
        <v/>
      </c>
      <c r="H6" s="29"/>
      <c r="I6" s="29"/>
      <c r="J6" s="76" t="s">
        <v>245</v>
      </c>
    </row>
    <row r="7" spans="1:10" ht="14.1" customHeight="1">
      <c r="A7" s="128">
        <v>4</v>
      </c>
      <c r="B7" s="63" t="str">
        <f>'2022年U8後期参加チームリスト'!$D$4</f>
        <v xml:space="preserve">砧 </v>
      </c>
      <c r="C7" s="27"/>
      <c r="D7" s="63" t="str">
        <f>'2022年U8後期参加チームリスト'!D8</f>
        <v xml:space="preserve">中里 </v>
      </c>
      <c r="E7" s="27"/>
      <c r="F7" s="28"/>
      <c r="G7" s="24" t="str">
        <f t="shared" si="0"/>
        <v/>
      </c>
      <c r="H7" s="29"/>
      <c r="I7" s="29"/>
      <c r="J7" s="38">
        <f>COUNTIFS($F$4:$F$24,"&gt;=2022/11/1",$F$4:$F$24,"&lt;=2022/11/30")</f>
        <v>0</v>
      </c>
    </row>
    <row r="8" spans="1:10" ht="14.1" customHeight="1">
      <c r="A8" s="128">
        <v>5</v>
      </c>
      <c r="B8" s="63" t="str">
        <f>'2022年U8後期参加チームリスト'!$D$4</f>
        <v xml:space="preserve">砧 </v>
      </c>
      <c r="C8" s="27"/>
      <c r="D8" s="63" t="str">
        <f>'2022年U8後期参加チームリスト'!D9</f>
        <v xml:space="preserve">瀬田 </v>
      </c>
      <c r="E8" s="27"/>
      <c r="F8" s="28"/>
      <c r="G8" s="24" t="str">
        <f t="shared" si="0"/>
        <v/>
      </c>
      <c r="H8" s="29"/>
      <c r="I8" s="29"/>
      <c r="J8" s="76" t="s">
        <v>246</v>
      </c>
    </row>
    <row r="9" spans="1:10" ht="14.1" customHeight="1">
      <c r="A9" s="128">
        <v>6</v>
      </c>
      <c r="B9" s="63" t="str">
        <f>'2022年U8後期参加チームリスト'!$D$4</f>
        <v xml:space="preserve">砧 </v>
      </c>
      <c r="C9" s="27"/>
      <c r="D9" s="63" t="str">
        <f>'2022年U8後期参加チームリスト'!D10</f>
        <v xml:space="preserve">太子堂 </v>
      </c>
      <c r="E9" s="27"/>
      <c r="F9" s="28"/>
      <c r="G9" s="24" t="str">
        <f t="shared" si="0"/>
        <v/>
      </c>
      <c r="H9" s="29"/>
      <c r="I9" s="29"/>
      <c r="J9" s="38">
        <f>COUNTIFS($F$4:$F$24,"&gt;=2022/12/1",$F$4:$F$24,"&lt;=2022/12/31")</f>
        <v>0</v>
      </c>
    </row>
    <row r="10" spans="1:10" ht="14.1" customHeight="1">
      <c r="A10" s="128">
        <v>7</v>
      </c>
      <c r="B10" s="63" t="str">
        <f>'2022年U8後期参加チームリスト'!$D$5</f>
        <v>駒沢 B</v>
      </c>
      <c r="C10" s="27"/>
      <c r="D10" s="63" t="str">
        <f>'2022年U8後期参加チームリスト'!D6</f>
        <v>キタミ B</v>
      </c>
      <c r="E10" s="27"/>
      <c r="F10" s="28"/>
      <c r="G10" s="24" t="str">
        <f t="shared" si="0"/>
        <v/>
      </c>
      <c r="H10" s="29"/>
      <c r="I10" s="29"/>
      <c r="J10" s="76" t="s">
        <v>248</v>
      </c>
    </row>
    <row r="11" spans="1:10" ht="14.1" customHeight="1">
      <c r="A11" s="128">
        <v>8</v>
      </c>
      <c r="B11" s="63" t="str">
        <f>'2022年U8後期参加チームリスト'!$D$5</f>
        <v>駒沢 B</v>
      </c>
      <c r="C11" s="27"/>
      <c r="D11" s="63" t="str">
        <f>'2022年U8後期参加チームリスト'!D7</f>
        <v xml:space="preserve">弦巻 </v>
      </c>
      <c r="E11" s="27"/>
      <c r="F11" s="28"/>
      <c r="G11" s="24" t="str">
        <f t="shared" si="0"/>
        <v/>
      </c>
      <c r="H11" s="29"/>
      <c r="I11" s="29"/>
      <c r="J11" s="38">
        <f>COUNTIFS($F$4:$F$24,"&gt;=2023/1/1",$F$4:$F$24,"&lt;=2023/1/31")</f>
        <v>0</v>
      </c>
    </row>
    <row r="12" spans="1:10" ht="14.1" customHeight="1">
      <c r="A12" s="128">
        <v>9</v>
      </c>
      <c r="B12" s="63" t="str">
        <f>'2022年U8後期参加チームリスト'!$D$5</f>
        <v>駒沢 B</v>
      </c>
      <c r="C12" s="27"/>
      <c r="D12" s="63" t="str">
        <f>'2022年U8後期参加チームリスト'!D8</f>
        <v xml:space="preserve">中里 </v>
      </c>
      <c r="E12" s="27"/>
      <c r="F12" s="28"/>
      <c r="G12" s="24" t="str">
        <f t="shared" si="0"/>
        <v/>
      </c>
      <c r="H12" s="29"/>
      <c r="I12" s="29"/>
      <c r="J12" s="76" t="s">
        <v>249</v>
      </c>
    </row>
    <row r="13" spans="1:10" ht="14.1" customHeight="1">
      <c r="A13" s="128">
        <v>10</v>
      </c>
      <c r="B13" s="63" t="str">
        <f>'2022年U8後期参加チームリスト'!$D$5</f>
        <v>駒沢 B</v>
      </c>
      <c r="C13" s="27"/>
      <c r="D13" s="63" t="str">
        <f>'2022年U8後期参加チームリスト'!D9</f>
        <v xml:space="preserve">瀬田 </v>
      </c>
      <c r="E13" s="27"/>
      <c r="F13" s="28"/>
      <c r="G13" s="24" t="str">
        <f t="shared" si="0"/>
        <v/>
      </c>
      <c r="H13" s="29"/>
      <c r="I13" s="29"/>
      <c r="J13" s="64">
        <f>COUNTIFS($F$4:$F$24,"&gt;=2023/2/1",$F$4:$F$24,"&lt;=2023/2/28")</f>
        <v>0</v>
      </c>
    </row>
    <row r="14" spans="1:10" ht="14.1" customHeight="1">
      <c r="A14" s="128">
        <v>11</v>
      </c>
      <c r="B14" s="63" t="str">
        <f>'2022年U8後期参加チームリスト'!$D$5</f>
        <v>駒沢 B</v>
      </c>
      <c r="C14" s="27"/>
      <c r="D14" s="63" t="str">
        <f>'2022年U8後期参加チームリスト'!D10</f>
        <v xml:space="preserve">太子堂 </v>
      </c>
      <c r="E14" s="27"/>
      <c r="F14" s="28"/>
      <c r="G14" s="24" t="str">
        <f t="shared" si="0"/>
        <v/>
      </c>
      <c r="H14" s="29"/>
      <c r="I14" s="29"/>
      <c r="J14" s="133" t="s">
        <v>247</v>
      </c>
    </row>
    <row r="15" spans="1:10" ht="14.1" customHeight="1">
      <c r="A15" s="128">
        <v>12</v>
      </c>
      <c r="B15" s="63" t="str">
        <f>'2022年U8後期参加チームリスト'!$D$6</f>
        <v>キタミ B</v>
      </c>
      <c r="C15" s="27"/>
      <c r="D15" s="63" t="str">
        <f>'2022年U8後期参加チームリスト'!D7</f>
        <v xml:space="preserve">弦巻 </v>
      </c>
      <c r="E15" s="27"/>
      <c r="F15" s="28"/>
      <c r="G15" s="24" t="str">
        <f t="shared" si="0"/>
        <v/>
      </c>
      <c r="H15" s="29"/>
      <c r="I15" s="29"/>
      <c r="J15" s="39">
        <f>COUNTIFS($F$4:$F$24,"&gt;=2022/9/1",$F$4:$F$24,"&lt;=2023/2/28")</f>
        <v>0</v>
      </c>
    </row>
    <row r="16" spans="1:10" ht="14.1" customHeight="1">
      <c r="A16" s="128">
        <v>13</v>
      </c>
      <c r="B16" s="63" t="str">
        <f>'2022年U8後期参加チームリスト'!$D$6</f>
        <v>キタミ B</v>
      </c>
      <c r="C16" s="27"/>
      <c r="D16" s="63" t="str">
        <f>'2022年U8後期参加チームリスト'!D8</f>
        <v xml:space="preserve">中里 </v>
      </c>
      <c r="E16" s="27"/>
      <c r="F16" s="28"/>
      <c r="G16" s="24" t="str">
        <f t="shared" si="0"/>
        <v/>
      </c>
      <c r="H16" s="29"/>
      <c r="I16" s="29"/>
    </row>
    <row r="17" spans="1:10" ht="14.1" customHeight="1">
      <c r="A17" s="128">
        <v>14</v>
      </c>
      <c r="B17" s="63" t="str">
        <f>'2022年U8後期参加チームリスト'!$D$6</f>
        <v>キタミ B</v>
      </c>
      <c r="C17" s="27"/>
      <c r="D17" s="63" t="str">
        <f>'2022年U8後期参加チームリスト'!D9</f>
        <v xml:space="preserve">瀬田 </v>
      </c>
      <c r="E17" s="27"/>
      <c r="F17" s="28"/>
      <c r="G17" s="24" t="str">
        <f t="shared" si="0"/>
        <v/>
      </c>
      <c r="H17" s="29"/>
      <c r="I17" s="29"/>
    </row>
    <row r="18" spans="1:10" ht="14.1" customHeight="1">
      <c r="A18" s="128">
        <v>15</v>
      </c>
      <c r="B18" s="63" t="str">
        <f>'2022年U8後期参加チームリスト'!$D$6</f>
        <v>キタミ B</v>
      </c>
      <c r="C18" s="27"/>
      <c r="D18" s="63" t="str">
        <f>'2022年U8後期参加チームリスト'!D10</f>
        <v xml:space="preserve">太子堂 </v>
      </c>
      <c r="E18" s="27"/>
      <c r="F18" s="28"/>
      <c r="G18" s="24" t="str">
        <f t="shared" si="0"/>
        <v/>
      </c>
      <c r="H18" s="29"/>
      <c r="I18" s="29"/>
    </row>
    <row r="19" spans="1:10" ht="14.1" customHeight="1">
      <c r="A19" s="128">
        <v>16</v>
      </c>
      <c r="B19" s="63" t="str">
        <f>'2022年U8後期参加チームリスト'!$D$7</f>
        <v xml:space="preserve">弦巻 </v>
      </c>
      <c r="C19" s="27"/>
      <c r="D19" s="63" t="str">
        <f>'2022年U8後期参加チームリスト'!D8</f>
        <v xml:space="preserve">中里 </v>
      </c>
      <c r="E19" s="27"/>
      <c r="F19" s="28"/>
      <c r="G19" s="24" t="str">
        <f t="shared" si="0"/>
        <v/>
      </c>
      <c r="H19" s="29"/>
      <c r="I19" s="29"/>
    </row>
    <row r="20" spans="1:10" ht="14.1" customHeight="1">
      <c r="A20" s="128">
        <v>17</v>
      </c>
      <c r="B20" s="63" t="str">
        <f>'2022年U8後期参加チームリスト'!$D$7</f>
        <v xml:space="preserve">弦巻 </v>
      </c>
      <c r="C20" s="27"/>
      <c r="D20" s="63" t="str">
        <f>'2022年U8後期参加チームリスト'!D9</f>
        <v xml:space="preserve">瀬田 </v>
      </c>
      <c r="E20" s="27"/>
      <c r="F20" s="28"/>
      <c r="G20" s="24" t="str">
        <f t="shared" si="0"/>
        <v/>
      </c>
      <c r="H20" s="29"/>
      <c r="I20" s="29"/>
    </row>
    <row r="21" spans="1:10" ht="14.1" customHeight="1">
      <c r="A21" s="128">
        <v>18</v>
      </c>
      <c r="B21" s="63" t="str">
        <f>'2022年U8後期参加チームリスト'!$D$7</f>
        <v xml:space="preserve">弦巻 </v>
      </c>
      <c r="C21" s="27"/>
      <c r="D21" s="63" t="str">
        <f>'2022年U8後期参加チームリスト'!D10</f>
        <v xml:space="preserve">太子堂 </v>
      </c>
      <c r="E21" s="27"/>
      <c r="F21" s="28"/>
      <c r="G21" s="24" t="str">
        <f t="shared" si="0"/>
        <v/>
      </c>
      <c r="H21" s="29"/>
      <c r="I21" s="29"/>
    </row>
    <row r="22" spans="1:10" ht="14.1" customHeight="1">
      <c r="A22" s="128">
        <v>19</v>
      </c>
      <c r="B22" s="63" t="str">
        <f>'2022年U8後期参加チームリスト'!$D$8</f>
        <v xml:space="preserve">中里 </v>
      </c>
      <c r="C22" s="27"/>
      <c r="D22" s="63" t="str">
        <f>'2022年U8後期参加チームリスト'!D9</f>
        <v xml:space="preserve">瀬田 </v>
      </c>
      <c r="E22" s="27"/>
      <c r="F22" s="28"/>
      <c r="G22" s="24" t="str">
        <f t="shared" si="0"/>
        <v/>
      </c>
      <c r="H22" s="29"/>
      <c r="I22" s="29"/>
    </row>
    <row r="23" spans="1:10" ht="14.1" customHeight="1">
      <c r="A23" s="128">
        <v>20</v>
      </c>
      <c r="B23" s="63" t="str">
        <f>'2022年U8後期参加チームリスト'!$D$8</f>
        <v xml:space="preserve">中里 </v>
      </c>
      <c r="C23" s="27"/>
      <c r="D23" s="63" t="str">
        <f>'2022年U8後期参加チームリスト'!D10</f>
        <v xml:space="preserve">太子堂 </v>
      </c>
      <c r="E23" s="27"/>
      <c r="F23" s="28"/>
      <c r="G23" s="24" t="str">
        <f t="shared" si="0"/>
        <v/>
      </c>
      <c r="H23" s="29"/>
      <c r="I23" s="29"/>
    </row>
    <row r="24" spans="1:10" ht="14.1" customHeight="1">
      <c r="A24" s="128">
        <v>21</v>
      </c>
      <c r="B24" s="63" t="str">
        <f>'2022年U8後期参加チームリスト'!$D$9</f>
        <v xml:space="preserve">瀬田 </v>
      </c>
      <c r="C24" s="27"/>
      <c r="D24" s="63" t="str">
        <f>'2022年U8後期参加チームリスト'!D10</f>
        <v xml:space="preserve">太子堂 </v>
      </c>
      <c r="E24" s="27"/>
      <c r="F24" s="28"/>
      <c r="G24" s="24" t="str">
        <f t="shared" si="0"/>
        <v/>
      </c>
      <c r="H24" s="29"/>
      <c r="I24" s="29"/>
    </row>
    <row r="25" spans="1:10" ht="14.1" customHeight="1">
      <c r="E25" s="21" t="s">
        <v>33</v>
      </c>
      <c r="F25" s="17">
        <v>44835</v>
      </c>
    </row>
    <row r="26" spans="1:10" ht="14.1" customHeight="1"/>
    <row r="27" spans="1:10" ht="14.1" customHeight="1">
      <c r="A27" s="33" t="s">
        <v>35</v>
      </c>
    </row>
    <row r="28" spans="1:10" ht="14.1" customHeight="1">
      <c r="A28" s="25" t="s">
        <v>28</v>
      </c>
      <c r="B28" s="25" t="s">
        <v>29</v>
      </c>
      <c r="C28" s="25" t="s">
        <v>19</v>
      </c>
      <c r="D28" s="25" t="s">
        <v>29</v>
      </c>
      <c r="E28" s="25" t="s">
        <v>19</v>
      </c>
      <c r="F28" s="128" t="s">
        <v>36</v>
      </c>
      <c r="G28" s="25" t="s">
        <v>30</v>
      </c>
      <c r="H28" s="25" t="s">
        <v>31</v>
      </c>
      <c r="I28" s="25" t="s">
        <v>32</v>
      </c>
      <c r="J28" s="26" t="s">
        <v>34</v>
      </c>
    </row>
    <row r="29" spans="1:10" ht="14.1" customHeight="1">
      <c r="A29" s="30"/>
      <c r="B29" s="30"/>
      <c r="C29" s="30"/>
      <c r="D29" s="30"/>
      <c r="E29" s="30"/>
      <c r="F29" s="31"/>
      <c r="G29" s="65"/>
      <c r="H29" s="30"/>
      <c r="I29" s="30"/>
      <c r="J29" s="30"/>
    </row>
    <row r="30" spans="1:10" ht="14.1" customHeight="1">
      <c r="A30" s="30"/>
      <c r="B30" s="32"/>
      <c r="C30" s="30"/>
      <c r="D30" s="32"/>
      <c r="E30" s="30"/>
      <c r="F30" s="31"/>
      <c r="G30" s="65"/>
      <c r="H30" s="30"/>
      <c r="I30" s="30"/>
      <c r="J30" s="30"/>
    </row>
    <row r="31" spans="1:10" ht="14.1" customHeight="1">
      <c r="A31" s="30"/>
      <c r="B31" s="32"/>
      <c r="C31" s="30"/>
      <c r="D31" s="32"/>
      <c r="E31" s="30"/>
      <c r="F31" s="31"/>
      <c r="G31" s="65"/>
      <c r="H31" s="30"/>
      <c r="I31" s="30"/>
      <c r="J31" s="30"/>
    </row>
    <row r="32" spans="1:10" ht="14.1" customHeight="1">
      <c r="A32" s="30"/>
      <c r="B32" s="30"/>
      <c r="C32" s="30"/>
      <c r="D32" s="30"/>
      <c r="E32" s="30"/>
      <c r="F32" s="31"/>
      <c r="G32" s="65"/>
      <c r="H32" s="30"/>
      <c r="I32" s="30"/>
      <c r="J32" s="30"/>
    </row>
    <row r="33" spans="1:10" ht="13.5" customHeight="1">
      <c r="A33" s="30"/>
      <c r="B33" s="30"/>
      <c r="C33" s="30"/>
      <c r="D33" s="30"/>
      <c r="E33" s="30"/>
      <c r="F33" s="31"/>
      <c r="G33" s="65"/>
      <c r="H33" s="30"/>
      <c r="I33" s="30"/>
      <c r="J33" s="30"/>
    </row>
    <row r="34" spans="1:10" ht="13.5" customHeight="1">
      <c r="A34" s="30"/>
      <c r="B34" s="30"/>
      <c r="C34" s="30"/>
      <c r="D34" s="30"/>
      <c r="E34" s="30"/>
      <c r="F34" s="31"/>
      <c r="G34" s="65"/>
      <c r="H34" s="30"/>
      <c r="I34" s="30"/>
      <c r="J34" s="30"/>
    </row>
    <row r="35" spans="1:10" ht="13.5" customHeight="1">
      <c r="A35" s="30"/>
      <c r="B35" s="30"/>
      <c r="C35" s="30"/>
      <c r="D35" s="30"/>
      <c r="E35" s="30"/>
      <c r="F35" s="31"/>
      <c r="G35" s="65"/>
      <c r="H35" s="30"/>
      <c r="I35" s="30"/>
      <c r="J35" s="30"/>
    </row>
    <row r="36" spans="1:10" ht="14.1" customHeight="1">
      <c r="A36" s="30"/>
      <c r="B36" s="30"/>
      <c r="C36" s="30"/>
      <c r="D36" s="30"/>
      <c r="E36" s="30"/>
      <c r="F36" s="31"/>
      <c r="G36" s="65"/>
      <c r="H36" s="30"/>
      <c r="I36" s="30"/>
      <c r="J36" s="30"/>
    </row>
    <row r="37" spans="1:10" ht="14.1" customHeight="1">
      <c r="A37" s="30"/>
      <c r="B37" s="30"/>
      <c r="C37" s="30"/>
      <c r="D37" s="30"/>
      <c r="E37" s="30"/>
      <c r="F37" s="31"/>
      <c r="G37" s="65"/>
      <c r="H37" s="30"/>
      <c r="I37" s="30"/>
      <c r="J37" s="30"/>
    </row>
    <row r="38" spans="1:10" ht="14.1" customHeight="1">
      <c r="A38" s="30"/>
      <c r="B38" s="30"/>
      <c r="C38" s="30"/>
      <c r="D38" s="30"/>
      <c r="E38" s="30"/>
      <c r="F38" s="31"/>
      <c r="G38" s="65"/>
      <c r="H38" s="30"/>
      <c r="I38" s="30"/>
      <c r="J38" s="30"/>
    </row>
    <row r="39" spans="1:10" ht="14.1" customHeight="1">
      <c r="A39" s="30"/>
      <c r="B39" s="32"/>
      <c r="C39" s="30"/>
      <c r="D39" s="32"/>
      <c r="E39" s="30"/>
      <c r="F39" s="31"/>
      <c r="G39" s="65"/>
      <c r="H39" s="30"/>
      <c r="I39" s="30"/>
      <c r="J39" s="30"/>
    </row>
    <row r="40" spans="1:10" ht="14.1" customHeight="1">
      <c r="A40" s="30"/>
      <c r="B40" s="32"/>
      <c r="C40" s="30"/>
      <c r="D40" s="32"/>
      <c r="E40" s="30"/>
      <c r="F40" s="31"/>
      <c r="G40" s="65"/>
      <c r="H40" s="30"/>
      <c r="I40" s="30"/>
      <c r="J40" s="30"/>
    </row>
    <row r="41" spans="1:10" ht="14.1" customHeight="1">
      <c r="A41" s="30"/>
      <c r="B41" s="30"/>
      <c r="C41" s="30"/>
      <c r="D41" s="30"/>
      <c r="E41" s="30"/>
      <c r="F41" s="31"/>
      <c r="G41" s="65"/>
      <c r="H41" s="30"/>
      <c r="I41" s="30"/>
      <c r="J41" s="30"/>
    </row>
    <row r="42" spans="1:10" ht="14.1" customHeight="1">
      <c r="A42" s="30"/>
      <c r="B42" s="30"/>
      <c r="C42" s="30"/>
      <c r="D42" s="30"/>
      <c r="E42" s="30"/>
      <c r="F42" s="31"/>
      <c r="G42" s="65"/>
      <c r="H42" s="30"/>
      <c r="I42" s="30"/>
      <c r="J42" s="30"/>
    </row>
    <row r="43" spans="1:10" ht="14.1" customHeight="1">
      <c r="A43" s="30"/>
      <c r="B43" s="30"/>
      <c r="C43" s="30"/>
      <c r="D43" s="30"/>
      <c r="E43" s="30"/>
      <c r="F43" s="31"/>
      <c r="G43" s="65"/>
      <c r="H43" s="30"/>
      <c r="I43" s="30"/>
      <c r="J43" s="30"/>
    </row>
    <row r="44" spans="1:10" ht="14.1" customHeight="1">
      <c r="A44" s="30"/>
      <c r="B44" s="30"/>
      <c r="C44" s="30"/>
      <c r="D44" s="30"/>
      <c r="E44" s="30"/>
      <c r="F44" s="31"/>
      <c r="G44" s="65"/>
      <c r="H44" s="30"/>
      <c r="I44" s="30"/>
      <c r="J44" s="30"/>
    </row>
    <row r="45" spans="1:10" ht="14.1" customHeight="1">
      <c r="A45" s="30"/>
      <c r="B45" s="30"/>
      <c r="C45" s="30"/>
      <c r="D45" s="30"/>
      <c r="E45" s="30"/>
      <c r="F45" s="31"/>
      <c r="G45" s="65"/>
      <c r="H45" s="30"/>
      <c r="I45" s="30"/>
      <c r="J45" s="30"/>
    </row>
    <row r="46" spans="1:10" ht="14.1" customHeight="1">
      <c r="A46" s="30"/>
      <c r="B46" s="30"/>
      <c r="C46" s="30"/>
      <c r="D46" s="30"/>
      <c r="E46" s="30"/>
      <c r="F46" s="31"/>
      <c r="G46" s="65"/>
      <c r="H46" s="30"/>
      <c r="I46" s="30"/>
      <c r="J46" s="30"/>
    </row>
    <row r="47" spans="1:10" ht="14.1" customHeight="1">
      <c r="A47" s="30"/>
      <c r="B47" s="30"/>
      <c r="C47" s="30"/>
      <c r="D47" s="30"/>
      <c r="E47" s="30"/>
      <c r="F47" s="31"/>
      <c r="G47" s="65"/>
      <c r="H47" s="30"/>
      <c r="I47" s="30"/>
      <c r="J47" s="30"/>
    </row>
    <row r="48" spans="1:10" ht="14.1" customHeight="1">
      <c r="A48" s="30"/>
      <c r="B48" s="30"/>
      <c r="C48" s="30"/>
      <c r="D48" s="30"/>
      <c r="E48" s="30"/>
      <c r="F48" s="31"/>
      <c r="G48" s="65"/>
      <c r="H48" s="30"/>
      <c r="I48" s="30"/>
      <c r="J48" s="30"/>
    </row>
    <row r="49" spans="1:10" ht="14.1" customHeight="1">
      <c r="A49" s="30"/>
      <c r="B49" s="30"/>
      <c r="C49" s="30"/>
      <c r="D49" s="30"/>
      <c r="E49" s="30"/>
      <c r="F49" s="31"/>
      <c r="G49" s="65"/>
      <c r="H49" s="30"/>
      <c r="I49" s="30"/>
      <c r="J49" s="30"/>
    </row>
    <row r="50" spans="1:10" ht="14.1" customHeight="1">
      <c r="A50" s="30"/>
      <c r="B50" s="30"/>
      <c r="C50" s="30"/>
      <c r="D50" s="30"/>
      <c r="E50" s="30"/>
      <c r="F50" s="31"/>
      <c r="G50" s="65"/>
      <c r="H50" s="30"/>
      <c r="I50" s="30"/>
      <c r="J50" s="30"/>
    </row>
    <row r="51" spans="1:10" ht="14.1" customHeight="1">
      <c r="A51" s="30"/>
      <c r="B51" s="30"/>
      <c r="C51" s="30"/>
      <c r="D51" s="30"/>
      <c r="E51" s="30"/>
      <c r="F51" s="31"/>
      <c r="G51" s="65"/>
      <c r="H51" s="30"/>
      <c r="I51" s="30"/>
      <c r="J51" s="30"/>
    </row>
    <row r="52" spans="1:10" ht="14.1" customHeight="1">
      <c r="A52" s="30"/>
      <c r="B52" s="30"/>
      <c r="C52" s="30"/>
      <c r="D52" s="30"/>
      <c r="E52" s="30"/>
      <c r="F52" s="31"/>
      <c r="G52" s="65"/>
      <c r="H52" s="30"/>
      <c r="I52" s="30"/>
      <c r="J52" s="30"/>
    </row>
    <row r="53" spans="1:10" ht="14.1" customHeight="1">
      <c r="A53" s="30"/>
      <c r="B53" s="30"/>
      <c r="C53" s="30"/>
      <c r="D53" s="30"/>
      <c r="E53" s="30"/>
      <c r="F53" s="31"/>
      <c r="G53" s="65"/>
      <c r="H53" s="30"/>
      <c r="I53" s="30"/>
      <c r="J53" s="30"/>
    </row>
    <row r="54" spans="1:10" ht="14.1" customHeight="1">
      <c r="A54" s="30"/>
      <c r="B54" s="30"/>
      <c r="C54" s="30"/>
      <c r="D54" s="30"/>
      <c r="E54" s="30"/>
      <c r="F54" s="31"/>
      <c r="G54" s="65"/>
      <c r="H54" s="30"/>
      <c r="I54" s="30"/>
      <c r="J54" s="30"/>
    </row>
    <row r="55" spans="1:10" ht="14.1" customHeight="1">
      <c r="A55" s="30"/>
      <c r="B55" s="30"/>
      <c r="C55" s="30"/>
      <c r="D55" s="30"/>
      <c r="E55" s="30"/>
      <c r="F55" s="31"/>
      <c r="G55" s="65"/>
      <c r="H55" s="30"/>
      <c r="I55" s="30"/>
      <c r="J55" s="30"/>
    </row>
    <row r="56" spans="1:10" ht="14.1" customHeight="1">
      <c r="A56" s="30"/>
      <c r="B56" s="30"/>
      <c r="C56" s="30"/>
      <c r="D56" s="30"/>
      <c r="E56" s="30"/>
      <c r="F56" s="31"/>
      <c r="G56" s="65"/>
      <c r="H56" s="30"/>
      <c r="I56" s="30"/>
      <c r="J56" s="30"/>
    </row>
    <row r="57" spans="1:10" ht="14.1" customHeight="1">
      <c r="A57" s="30"/>
      <c r="B57" s="30"/>
      <c r="C57" s="30"/>
      <c r="D57" s="30"/>
      <c r="E57" s="30"/>
      <c r="F57" s="31"/>
      <c r="G57" s="65"/>
      <c r="H57" s="30"/>
      <c r="I57" s="30"/>
      <c r="J57" s="30"/>
    </row>
    <row r="58" spans="1:10" ht="14.1" customHeight="1">
      <c r="A58" s="30"/>
      <c r="B58" s="30"/>
      <c r="C58" s="30"/>
      <c r="D58" s="30"/>
      <c r="E58" s="30"/>
      <c r="F58" s="31"/>
      <c r="G58" s="65"/>
      <c r="H58" s="30"/>
      <c r="I58" s="30"/>
      <c r="J58" s="30"/>
    </row>
    <row r="59" spans="1:10" ht="14.1" customHeight="1">
      <c r="A59" s="30"/>
      <c r="B59" s="30"/>
      <c r="C59" s="30"/>
      <c r="D59" s="30"/>
      <c r="E59" s="30"/>
      <c r="F59" s="31"/>
      <c r="G59" s="65"/>
      <c r="H59" s="30"/>
      <c r="I59" s="30"/>
      <c r="J59" s="30"/>
    </row>
    <row r="60" spans="1:10" ht="14.1" customHeight="1">
      <c r="A60" s="30"/>
      <c r="B60" s="30"/>
      <c r="C60" s="30"/>
      <c r="D60" s="30"/>
      <c r="E60" s="30"/>
      <c r="F60" s="31"/>
      <c r="G60" s="65"/>
      <c r="H60" s="30"/>
      <c r="I60" s="30"/>
      <c r="J60" s="30"/>
    </row>
    <row r="61" spans="1:10" ht="14.1" customHeight="1">
      <c r="A61" s="30"/>
      <c r="B61" s="30"/>
      <c r="C61" s="30"/>
      <c r="D61" s="30"/>
      <c r="E61" s="30"/>
      <c r="F61" s="31"/>
      <c r="G61" s="65"/>
      <c r="H61" s="30"/>
      <c r="I61" s="30"/>
      <c r="J61" s="30"/>
    </row>
    <row r="62" spans="1:10" ht="14.1" customHeight="1">
      <c r="F62" s="22"/>
    </row>
    <row r="63" spans="1:10" ht="14.1" customHeight="1">
      <c r="F63" s="22"/>
    </row>
    <row r="64" spans="1:10" ht="14.1" customHeight="1">
      <c r="F64" s="22"/>
    </row>
    <row r="65" spans="6:6" ht="14.1" customHeight="1">
      <c r="F65" s="22"/>
    </row>
    <row r="66" spans="6:6" ht="14.1" customHeight="1">
      <c r="F66" s="22"/>
    </row>
    <row r="67" spans="6:6" ht="14.1" customHeight="1">
      <c r="F67" s="22"/>
    </row>
    <row r="68" spans="6:6" ht="14.1" customHeight="1">
      <c r="F68" s="22"/>
    </row>
    <row r="69" spans="6:6" ht="14.1" customHeight="1">
      <c r="F69" s="22"/>
    </row>
    <row r="70" spans="6:6" ht="13.5" customHeight="1">
      <c r="F70" s="22"/>
    </row>
    <row r="71" spans="6:6" ht="13.5" customHeight="1">
      <c r="F71" s="22"/>
    </row>
    <row r="72" spans="6:6" ht="13.5" customHeight="1">
      <c r="F72" s="22"/>
    </row>
    <row r="73" spans="6:6" ht="13.5" customHeight="1">
      <c r="F73" s="22"/>
    </row>
    <row r="74" spans="6:6" ht="13.5" customHeight="1">
      <c r="F74" s="22"/>
    </row>
    <row r="75" spans="6:6" ht="13.5" customHeight="1">
      <c r="F75" s="22"/>
    </row>
    <row r="76" spans="6:6" ht="13.5" customHeight="1">
      <c r="F76" s="22"/>
    </row>
    <row r="77" spans="6:6" ht="13.5" customHeight="1">
      <c r="F77" s="22"/>
    </row>
    <row r="78" spans="6:6" ht="13.5" customHeight="1">
      <c r="F78" s="22"/>
    </row>
    <row r="79" spans="6:6" ht="13.5" customHeight="1">
      <c r="F79" s="22"/>
    </row>
    <row r="80" spans="6:6" ht="13.5" customHeight="1">
      <c r="F80" s="22"/>
    </row>
    <row r="81" spans="6:6" ht="13.5" customHeight="1">
      <c r="F81" s="22"/>
    </row>
    <row r="82" spans="6:6" ht="13.5" customHeight="1">
      <c r="F82" s="22"/>
    </row>
    <row r="83" spans="6:6" ht="13.5" customHeight="1">
      <c r="F83" s="22"/>
    </row>
    <row r="84" spans="6:6" ht="13.5" customHeight="1">
      <c r="F84" s="22"/>
    </row>
    <row r="85" spans="6:6" ht="13.5" customHeight="1">
      <c r="F85" s="22"/>
    </row>
    <row r="86" spans="6:6" ht="13.5" customHeight="1">
      <c r="F86" s="22"/>
    </row>
    <row r="87" spans="6:6" ht="13.5" customHeight="1">
      <c r="F87" s="22"/>
    </row>
    <row r="88" spans="6:6" ht="13.5" customHeight="1">
      <c r="F88" s="22"/>
    </row>
    <row r="89" spans="6:6" ht="13.5" customHeight="1">
      <c r="F89" s="22"/>
    </row>
    <row r="90" spans="6:6" ht="13.5" customHeight="1">
      <c r="F90" s="22"/>
    </row>
    <row r="91" spans="6:6" ht="13.5" customHeight="1">
      <c r="F91" s="22"/>
    </row>
    <row r="92" spans="6:6" ht="13.5" customHeight="1">
      <c r="F92" s="22"/>
    </row>
    <row r="93" spans="6:6" ht="13.5" customHeight="1">
      <c r="F93" s="22"/>
    </row>
    <row r="94" spans="6:6" ht="13.5" customHeight="1">
      <c r="F94" s="22"/>
    </row>
    <row r="95" spans="6:6" ht="13.5" customHeight="1">
      <c r="F95" s="22"/>
    </row>
    <row r="96" spans="6:6" ht="13.5" customHeight="1">
      <c r="F96" s="22"/>
    </row>
    <row r="97" spans="6:6" ht="13.5" customHeight="1">
      <c r="F97" s="22"/>
    </row>
    <row r="98" spans="6:6" ht="13.5" customHeight="1">
      <c r="F98" s="22"/>
    </row>
    <row r="99" spans="6:6" ht="13.5" customHeight="1">
      <c r="F99" s="22"/>
    </row>
    <row r="100" spans="6:6" ht="13.5" customHeight="1">
      <c r="F100" s="22"/>
    </row>
    <row r="101" spans="6:6" ht="13.5" customHeight="1">
      <c r="F101" s="22"/>
    </row>
    <row r="102" spans="6:6" ht="13.5" customHeight="1">
      <c r="F102" s="22"/>
    </row>
    <row r="103" spans="6:6" ht="13.5" customHeight="1">
      <c r="F103" s="22"/>
    </row>
    <row r="104" spans="6:6" ht="13.5" customHeight="1">
      <c r="F104" s="22"/>
    </row>
    <row r="105" spans="6:6" ht="13.5" customHeight="1">
      <c r="F105" s="22"/>
    </row>
    <row r="106" spans="6:6" ht="13.5" customHeight="1">
      <c r="F106" s="22"/>
    </row>
    <row r="107" spans="6:6" ht="13.5" customHeight="1">
      <c r="F107" s="22"/>
    </row>
    <row r="108" spans="6:6" ht="13.5" customHeight="1">
      <c r="F108" s="22"/>
    </row>
    <row r="109" spans="6:6" ht="13.5" customHeight="1">
      <c r="F109" s="22"/>
    </row>
    <row r="110" spans="6:6" ht="13.5" customHeight="1"/>
    <row r="111" spans="6:6" ht="13.5" customHeight="1"/>
    <row r="112" spans="6:6"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sheetData>
  <sheetProtection formatCells="0" selectLockedCells="1"/>
  <phoneticPr fontId="2"/>
  <conditionalFormatting sqref="G1 G4:G24">
    <cfRule type="cellIs" dxfId="37" priority="14" stopIfTrue="1" operator="equal">
      <formula>"日"</formula>
    </cfRule>
  </conditionalFormatting>
  <conditionalFormatting sqref="G1 G4:G24">
    <cfRule type="cellIs" dxfId="36" priority="15" stopIfTrue="1" operator="equal">
      <formula>"土"</formula>
    </cfRule>
  </conditionalFormatting>
  <conditionalFormatting sqref="F5:F24">
    <cfRule type="cellIs" dxfId="35" priority="16" stopIfTrue="1" operator="greaterThan">
      <formula>$F$1</formula>
    </cfRule>
  </conditionalFormatting>
  <conditionalFormatting sqref="F25">
    <cfRule type="cellIs" dxfId="34" priority="17" stopIfTrue="1" operator="greaterThan">
      <formula>$F$1</formula>
    </cfRule>
  </conditionalFormatting>
  <conditionalFormatting sqref="G29:G61">
    <cfRule type="cellIs" dxfId="33" priority="12" stopIfTrue="1" operator="equal">
      <formula>"日"</formula>
    </cfRule>
  </conditionalFormatting>
  <conditionalFormatting sqref="G29:G61">
    <cfRule type="cellIs" dxfId="32" priority="13" stopIfTrue="1" operator="equal">
      <formula>"土"</formula>
    </cfRule>
  </conditionalFormatting>
  <conditionalFormatting sqref="F4">
    <cfRule type="cellIs" dxfId="1" priority="1" stopIfTrue="1" operator="greaterThan">
      <formula>$F$1</formula>
    </cfRule>
  </conditionalFormatting>
  <dataValidations count="3">
    <dataValidation type="whole" allowBlank="1" showInputMessage="1" showErrorMessage="1" sqref="C4:C24 E4:E24">
      <formula1>0</formula1>
      <formula2>100</formula2>
    </dataValidation>
    <dataValidation type="date" operator="greaterThanOrEqual" allowBlank="1" showInputMessage="1" showErrorMessage="1" sqref="F29:F61">
      <formula1>F25</formula1>
    </dataValidation>
    <dataValidation type="date" operator="greaterThanOrEqual" allowBlank="1" showInputMessage="1" showErrorMessage="1" sqref="F4:F24">
      <formula1>F25</formula1>
    </dataValidation>
  </dataValidations>
  <pageMargins left="0.34" right="0.24" top="0.52" bottom="0.54" header="0" footer="0"/>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'2022年U8後期参加チームリスト'!$D$4:$D$10</xm:f>
          </x14:formula1>
          <xm:sqref>B29:B61 I29:I61 D29:D61 I4:I24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L21"/>
  <sheetViews>
    <sheetView showGridLines="0" view="pageBreakPreview" zoomScaleNormal="90" zoomScaleSheetLayoutView="100" workbookViewId="0">
      <selection activeCell="AD19" sqref="AD19:AD20"/>
    </sheetView>
  </sheetViews>
  <sheetFormatPr defaultColWidth="14.44140625" defaultRowHeight="15" customHeight="1"/>
  <cols>
    <col min="1" max="1" width="4.109375" style="89" customWidth="1"/>
    <col min="2" max="2" width="17.109375" style="89" customWidth="1"/>
    <col min="3" max="3" width="4.6640625" style="89" customWidth="1"/>
    <col min="4" max="4" width="3.6640625" style="89" customWidth="1"/>
    <col min="5" max="6" width="4.6640625" style="89" customWidth="1"/>
    <col min="7" max="7" width="3.6640625" style="89" customWidth="1"/>
    <col min="8" max="9" width="4.6640625" style="89" customWidth="1"/>
    <col min="10" max="10" width="3.6640625" style="89" customWidth="1"/>
    <col min="11" max="12" width="4.6640625" style="89" customWidth="1"/>
    <col min="13" max="13" width="3.6640625" style="89" customWidth="1"/>
    <col min="14" max="15" width="4.6640625" style="89" customWidth="1"/>
    <col min="16" max="16" width="3.6640625" style="89" customWidth="1"/>
    <col min="17" max="18" width="4.6640625" style="89" customWidth="1"/>
    <col min="19" max="19" width="3.6640625" style="89" customWidth="1"/>
    <col min="20" max="21" width="4.6640625" style="89" customWidth="1"/>
    <col min="22" max="22" width="3.6640625" style="89" customWidth="1"/>
    <col min="23" max="23" width="4.6640625" style="89" customWidth="1"/>
    <col min="24" max="28" width="5" style="89" customWidth="1"/>
    <col min="29" max="32" width="6.6640625" style="89" customWidth="1"/>
    <col min="33" max="33" width="7.6640625" style="89" hidden="1" customWidth="1"/>
    <col min="34" max="34" width="6.6640625" style="89" customWidth="1"/>
    <col min="35" max="35" width="1.33203125" style="89" customWidth="1"/>
    <col min="36" max="36" width="2.33203125" style="89" customWidth="1"/>
    <col min="37" max="37" width="3" style="89" customWidth="1"/>
    <col min="38" max="52" width="8.6640625" style="89" customWidth="1"/>
    <col min="53" max="16384" width="14.44140625" style="89"/>
  </cols>
  <sheetData>
    <row r="1" spans="1:38" ht="18" customHeight="1" thickBot="1">
      <c r="B1" s="1"/>
      <c r="C1" s="2"/>
      <c r="D1" s="3"/>
      <c r="E1" s="2"/>
      <c r="F1" s="2"/>
      <c r="G1" s="3"/>
      <c r="H1" s="2"/>
      <c r="I1" s="2"/>
      <c r="J1" s="3"/>
      <c r="K1" s="2"/>
      <c r="L1" s="2"/>
      <c r="N1" s="2"/>
      <c r="O1" s="2"/>
      <c r="Q1" s="2"/>
      <c r="R1" s="2"/>
      <c r="T1" s="2"/>
      <c r="U1" s="2"/>
      <c r="W1" s="2"/>
      <c r="AH1" s="4"/>
    </row>
    <row r="2" spans="1:38" ht="31.5" customHeight="1" thickBot="1">
      <c r="A2" s="18" t="s">
        <v>244</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20"/>
    </row>
    <row r="3" spans="1:38" ht="18" customHeight="1">
      <c r="A3" s="3"/>
      <c r="B3" s="5"/>
      <c r="C3" s="6"/>
      <c r="D3" s="7"/>
      <c r="E3" s="6"/>
      <c r="F3" s="6"/>
      <c r="G3" s="7"/>
      <c r="H3" s="6"/>
      <c r="I3" s="6"/>
      <c r="J3" s="7"/>
      <c r="K3" s="6"/>
      <c r="L3" s="6"/>
      <c r="M3" s="8"/>
      <c r="N3" s="6"/>
      <c r="O3" s="6"/>
      <c r="P3" s="8"/>
      <c r="Q3" s="6"/>
      <c r="R3" s="6"/>
      <c r="S3" s="8"/>
      <c r="T3" s="6"/>
      <c r="U3" s="6"/>
      <c r="V3" s="8"/>
      <c r="W3" s="6"/>
      <c r="X3" s="8"/>
      <c r="Y3" s="8"/>
      <c r="Z3" s="8"/>
      <c r="AA3" s="8"/>
      <c r="AB3" s="8"/>
      <c r="AC3" s="3"/>
      <c r="AD3" s="3"/>
      <c r="AE3" s="3"/>
      <c r="AF3" s="3"/>
      <c r="AG3" s="3"/>
      <c r="AH3" s="9"/>
    </row>
    <row r="4" spans="1:38" ht="18" customHeight="1">
      <c r="A4" s="3"/>
      <c r="B4" s="134" t="s">
        <v>39</v>
      </c>
      <c r="C4" s="6"/>
      <c r="D4" s="7"/>
      <c r="E4" s="6"/>
      <c r="F4" s="6"/>
      <c r="G4" s="7"/>
      <c r="H4" s="6"/>
      <c r="I4" s="6"/>
      <c r="J4" s="7"/>
      <c r="K4" s="6"/>
      <c r="L4" s="6"/>
      <c r="M4" s="8"/>
      <c r="N4" s="6"/>
      <c r="O4" s="6"/>
      <c r="P4" s="8"/>
      <c r="Q4" s="6"/>
      <c r="R4" s="6"/>
      <c r="S4" s="8"/>
      <c r="T4" s="6"/>
      <c r="U4" s="6"/>
      <c r="V4" s="8"/>
      <c r="W4" s="6"/>
      <c r="X4" s="8"/>
      <c r="Y4" s="8"/>
      <c r="Z4" s="8"/>
      <c r="AA4" s="8"/>
      <c r="AB4" s="8"/>
      <c r="AC4" s="259">
        <f>MAX(Aブロック進行表!F4:F25)</f>
        <v>44835</v>
      </c>
      <c r="AD4" s="260"/>
      <c r="AE4" s="260"/>
      <c r="AF4" s="260"/>
      <c r="AG4" s="8"/>
      <c r="AH4" s="10" t="s">
        <v>18</v>
      </c>
      <c r="AL4" s="89" t="s">
        <v>19</v>
      </c>
    </row>
    <row r="5" spans="1:38" ht="22.5" customHeight="1">
      <c r="A5" s="261"/>
      <c r="B5" s="262"/>
      <c r="C5" s="264" t="str">
        <f>B7</f>
        <v xml:space="preserve">砧 </v>
      </c>
      <c r="D5" s="265"/>
      <c r="E5" s="266"/>
      <c r="F5" s="264" t="str">
        <f>B9</f>
        <v>駒沢 B</v>
      </c>
      <c r="G5" s="265"/>
      <c r="H5" s="266"/>
      <c r="I5" s="264" t="str">
        <f>B11</f>
        <v>キタミ B</v>
      </c>
      <c r="J5" s="265"/>
      <c r="K5" s="266"/>
      <c r="L5" s="264" t="str">
        <f>B13</f>
        <v xml:space="preserve">弦巻 </v>
      </c>
      <c r="M5" s="265"/>
      <c r="N5" s="266"/>
      <c r="O5" s="264" t="str">
        <f>B15</f>
        <v xml:space="preserve">中里 </v>
      </c>
      <c r="P5" s="265"/>
      <c r="Q5" s="266"/>
      <c r="R5" s="264" t="str">
        <f>B17</f>
        <v xml:space="preserve">瀬田 </v>
      </c>
      <c r="S5" s="265"/>
      <c r="T5" s="266"/>
      <c r="U5" s="264" t="str">
        <f>B19</f>
        <v xml:space="preserve">太子堂 </v>
      </c>
      <c r="V5" s="265"/>
      <c r="W5" s="266"/>
      <c r="X5" s="256" t="s">
        <v>13</v>
      </c>
      <c r="Y5" s="250" t="s">
        <v>20</v>
      </c>
      <c r="Z5" s="258" t="s">
        <v>21</v>
      </c>
      <c r="AA5" s="258" t="s">
        <v>22</v>
      </c>
      <c r="AB5" s="250" t="s">
        <v>23</v>
      </c>
      <c r="AC5" s="252" t="s">
        <v>14</v>
      </c>
      <c r="AD5" s="252" t="s">
        <v>15</v>
      </c>
      <c r="AE5" s="252" t="s">
        <v>16</v>
      </c>
      <c r="AF5" s="254" t="s">
        <v>24</v>
      </c>
      <c r="AG5" s="250" t="s">
        <v>25</v>
      </c>
      <c r="AH5" s="248" t="s">
        <v>17</v>
      </c>
    </row>
    <row r="6" spans="1:38" ht="22.5" customHeight="1">
      <c r="A6" s="263"/>
      <c r="B6" s="251"/>
      <c r="C6" s="267"/>
      <c r="D6" s="268"/>
      <c r="E6" s="269"/>
      <c r="F6" s="267"/>
      <c r="G6" s="268"/>
      <c r="H6" s="269"/>
      <c r="I6" s="267"/>
      <c r="J6" s="268"/>
      <c r="K6" s="269"/>
      <c r="L6" s="267"/>
      <c r="M6" s="268"/>
      <c r="N6" s="269"/>
      <c r="O6" s="267"/>
      <c r="P6" s="268"/>
      <c r="Q6" s="269"/>
      <c r="R6" s="267"/>
      <c r="S6" s="268"/>
      <c r="T6" s="269"/>
      <c r="U6" s="267"/>
      <c r="V6" s="268"/>
      <c r="W6" s="269"/>
      <c r="X6" s="257"/>
      <c r="Y6" s="251"/>
      <c r="Z6" s="253"/>
      <c r="AA6" s="253"/>
      <c r="AB6" s="251"/>
      <c r="AC6" s="253"/>
      <c r="AD6" s="253"/>
      <c r="AE6" s="253"/>
      <c r="AF6" s="255"/>
      <c r="AG6" s="251"/>
      <c r="AH6" s="249"/>
    </row>
    <row r="7" spans="1:38" ht="22.5" customHeight="1">
      <c r="A7" s="240">
        <v>1</v>
      </c>
      <c r="B7" s="270" t="str">
        <f>'2022年U8後期参加チームリスト'!D4</f>
        <v xml:space="preserve">砧 </v>
      </c>
      <c r="C7" s="122"/>
      <c r="D7" s="123"/>
      <c r="E7" s="124"/>
      <c r="F7" s="242" t="str">
        <f>IF(ISTEXT(F8),"",IF(F8-H8&gt;0,"○",IF(H8-F8&gt;0,"●",IF(F8-H8=0,"△"))))</f>
        <v/>
      </c>
      <c r="G7" s="243"/>
      <c r="H7" s="244"/>
      <c r="I7" s="242" t="str">
        <f>IF(ISTEXT(I8),"",IF(I8-K8&gt;0,"○",IF(K8-I8&gt;0,"●",IF(I8-K8=0,"△"))))</f>
        <v/>
      </c>
      <c r="J7" s="243"/>
      <c r="K7" s="244"/>
      <c r="L7" s="242" t="str">
        <f>IF(ISTEXT(L8),"",IF(L8-N8&gt;0,"○",IF(N8-L8&gt;0,"●",IF(L8-N8=0,"△"))))</f>
        <v/>
      </c>
      <c r="M7" s="243"/>
      <c r="N7" s="244"/>
      <c r="O7" s="242" t="str">
        <f>IF(ISTEXT(O8),"",IF(O8-Q8&gt;0,"○",IF(Q8-O8&gt;0,"●",IF(O8-Q8=0,"△"))))</f>
        <v/>
      </c>
      <c r="P7" s="243"/>
      <c r="Q7" s="244"/>
      <c r="R7" s="242" t="str">
        <f>IF(ISTEXT(R8),"",IF(R8-T8&gt;0,"○",IF(T8-R8&gt;0,"●",IF(R8-T8=0,"△"))))</f>
        <v/>
      </c>
      <c r="S7" s="243"/>
      <c r="T7" s="244"/>
      <c r="U7" s="242" t="str">
        <f>IF(ISTEXT(U8),"",IF(U8-W8&gt;0,"○",IF(W8-U8&gt;0,"●",IF(U8-W8=0,"△"))))</f>
        <v/>
      </c>
      <c r="V7" s="243"/>
      <c r="W7" s="244"/>
      <c r="X7" s="234">
        <f>COUNT(C8:W8)/2</f>
        <v>0</v>
      </c>
      <c r="Y7" s="229">
        <f>6-X7</f>
        <v>6</v>
      </c>
      <c r="Z7" s="229" t="str">
        <f>IF(X7=0,"",COUNTIF(C7:W7,"○"))</f>
        <v/>
      </c>
      <c r="AA7" s="229" t="str">
        <f>IF(X7=0,"",COUNTIF(C7:W7,"●"))</f>
        <v/>
      </c>
      <c r="AB7" s="238" t="str">
        <f>IF(X7=0,"",COUNTIF(C7:W7,"△"))</f>
        <v/>
      </c>
      <c r="AC7" s="229" t="str">
        <f>IF(X7=0,"",Z7*3+AB7*1)</f>
        <v/>
      </c>
      <c r="AD7" s="229" t="str">
        <f>IF(X7=0,"",SUM(C8,F8,I8,L8,O8,R8,U8,,))</f>
        <v/>
      </c>
      <c r="AE7" s="229" t="str">
        <f>IF(X7=0,"",SUM(E8,H8,K8,N8,Q8,T8,W8,,))</f>
        <v/>
      </c>
      <c r="AF7" s="236" t="str">
        <f>IF(X7=0,"",AD7-AE7)</f>
        <v/>
      </c>
      <c r="AG7" s="232" t="str">
        <f>IF(X7=0,"",AC7+1/10000*AF7)</f>
        <v/>
      </c>
      <c r="AH7" s="227" t="str">
        <f>IF(X7=0,"",RANK(AG7,$AG$5:$AG$20,0))</f>
        <v/>
      </c>
      <c r="AK7" s="11"/>
    </row>
    <row r="8" spans="1:38" ht="22.5" customHeight="1">
      <c r="A8" s="241"/>
      <c r="B8" s="271"/>
      <c r="C8" s="125"/>
      <c r="D8" s="126"/>
      <c r="E8" s="127"/>
      <c r="F8" s="14" t="str">
        <f>IF(ISBLANK(Aブロック進行表!$C4),"",Aブロック進行表!$C4)</f>
        <v/>
      </c>
      <c r="G8" s="12" t="s">
        <v>26</v>
      </c>
      <c r="H8" s="13" t="str">
        <f>IF(ISBLANK(Aブロック進行表!$E4),"",Aブロック進行表!$E4)</f>
        <v/>
      </c>
      <c r="I8" s="14" t="str">
        <f>IF(ISBLANK(Aブロック進行表!$C5),"",Aブロック進行表!$C5)</f>
        <v/>
      </c>
      <c r="J8" s="12" t="s">
        <v>26</v>
      </c>
      <c r="K8" s="13" t="str">
        <f>IF(ISBLANK(Aブロック進行表!$E5),"",Aブロック進行表!$E5)</f>
        <v/>
      </c>
      <c r="L8" s="14" t="str">
        <f>IF(ISBLANK(Aブロック進行表!$C6),"",Aブロック進行表!$C6)</f>
        <v/>
      </c>
      <c r="M8" s="12" t="s">
        <v>26</v>
      </c>
      <c r="N8" s="13" t="str">
        <f>IF(ISBLANK(Aブロック進行表!$E6),"",Aブロック進行表!$E6)</f>
        <v/>
      </c>
      <c r="O8" s="14" t="str">
        <f>IF(ISBLANK(Aブロック進行表!$C7),"",Aブロック進行表!$C7)</f>
        <v/>
      </c>
      <c r="P8" s="12" t="s">
        <v>26</v>
      </c>
      <c r="Q8" s="13" t="str">
        <f>IF(ISBLANK(Aブロック進行表!$E7),"",Aブロック進行表!$E7)</f>
        <v/>
      </c>
      <c r="R8" s="14" t="str">
        <f>IF(ISBLANK(Aブロック進行表!$C8),"",Aブロック進行表!$C8)</f>
        <v/>
      </c>
      <c r="S8" s="12" t="s">
        <v>26</v>
      </c>
      <c r="T8" s="13" t="str">
        <f>IF(ISBLANK(Aブロック進行表!$E8),"",Aブロック進行表!$E8)</f>
        <v/>
      </c>
      <c r="U8" s="14" t="str">
        <f>IF(ISBLANK(Aブロック進行表!$C9),"",Aブロック進行表!$C9)</f>
        <v/>
      </c>
      <c r="V8" s="12" t="s">
        <v>26</v>
      </c>
      <c r="W8" s="13" t="str">
        <f>IF(ISBLANK(Aブロック進行表!$E9),"",Aブロック進行表!$E9)</f>
        <v/>
      </c>
      <c r="X8" s="235"/>
      <c r="Y8" s="230"/>
      <c r="Z8" s="230"/>
      <c r="AA8" s="230"/>
      <c r="AB8" s="239"/>
      <c r="AC8" s="230"/>
      <c r="AD8" s="231"/>
      <c r="AE8" s="231"/>
      <c r="AF8" s="237"/>
      <c r="AG8" s="233"/>
      <c r="AH8" s="228"/>
      <c r="AK8" s="11"/>
    </row>
    <row r="9" spans="1:38" ht="22.5" customHeight="1">
      <c r="A9" s="240">
        <v>2</v>
      </c>
      <c r="B9" s="270" t="str">
        <f>'2022年U8後期参加チームリスト'!D5</f>
        <v>駒沢 B</v>
      </c>
      <c r="C9" s="242" t="str">
        <f>IF(ISTEXT(C10),"",IF(C10-E10&gt;0,"○",IF(E10-C10&gt;0,"●",IF(C10-E10=0,"△"))))</f>
        <v/>
      </c>
      <c r="D9" s="243"/>
      <c r="E9" s="244"/>
      <c r="F9" s="245"/>
      <c r="G9" s="246"/>
      <c r="H9" s="247"/>
      <c r="I9" s="242" t="str">
        <f>IF(ISTEXT(I10),"",IF(I10-K10&gt;0,"○",IF(K10-I10&gt;0,"●",IF(I10-K10=0,"△"))))</f>
        <v/>
      </c>
      <c r="J9" s="243"/>
      <c r="K9" s="244"/>
      <c r="L9" s="242" t="str">
        <f>IF(ISTEXT(L10),"",IF(L10-N10&gt;0,"○",IF(N10-L10&gt;0,"●",IF(L10-N10=0,"△"))))</f>
        <v/>
      </c>
      <c r="M9" s="243"/>
      <c r="N9" s="244"/>
      <c r="O9" s="242" t="str">
        <f>IF(ISTEXT(O10),"",IF(O10-Q10&gt;0,"○",IF(Q10-O10&gt;0,"●",IF(O10-Q10=0,"△"))))</f>
        <v/>
      </c>
      <c r="P9" s="243"/>
      <c r="Q9" s="244"/>
      <c r="R9" s="242" t="str">
        <f>IF(ISTEXT(R10),"",IF(R10-T10&gt;0,"○",IF(T10-R10&gt;0,"●",IF(R10-T10=0,"△"))))</f>
        <v/>
      </c>
      <c r="S9" s="243"/>
      <c r="T9" s="244"/>
      <c r="U9" s="242" t="str">
        <f>IF(ISTEXT(U10),"",IF(U10-W10&gt;0,"○",IF(W10-U10&gt;0,"●",IF(U10-W10=0,"△"))))</f>
        <v/>
      </c>
      <c r="V9" s="243"/>
      <c r="W9" s="244"/>
      <c r="X9" s="234">
        <f>COUNT(C10:W10)/2</f>
        <v>0</v>
      </c>
      <c r="Y9" s="229">
        <f t="shared" ref="Y9" si="0">6-X9</f>
        <v>6</v>
      </c>
      <c r="Z9" s="229" t="str">
        <f>IF(X9=0,"",COUNTIF(C9:W9,"○"))</f>
        <v/>
      </c>
      <c r="AA9" s="229" t="str">
        <f>IF(X9=0,"",COUNTIF(C9:W9,"●"))</f>
        <v/>
      </c>
      <c r="AB9" s="238" t="str">
        <f>IF(X9=0,"",COUNTIF(C9:W9,"△"))</f>
        <v/>
      </c>
      <c r="AC9" s="229" t="str">
        <f>IF(X9=0,"",Z9*3+AB9*1)</f>
        <v/>
      </c>
      <c r="AD9" s="229" t="str">
        <f>IF(X9=0,"",SUM(C10,F10,I10,L10,O10,R10,U10,,))</f>
        <v/>
      </c>
      <c r="AE9" s="229" t="str">
        <f>IF(X9=0,"",SUM(E10,H10,K10,N10,Q10,T10,W10,,))</f>
        <v/>
      </c>
      <c r="AF9" s="236" t="str">
        <f>IF(X9=0,"",AD9-AE9)</f>
        <v/>
      </c>
      <c r="AG9" s="232" t="str">
        <f>IF(X9=0,"",AC9+1/10000*AF9)</f>
        <v/>
      </c>
      <c r="AH9" s="227" t="str">
        <f>IF(X9=0,"",RANK(AG9,$AG$5:$AG$20,0))</f>
        <v/>
      </c>
      <c r="AK9" s="11"/>
    </row>
    <row r="10" spans="1:38" ht="22.5" customHeight="1">
      <c r="A10" s="241"/>
      <c r="B10" s="271"/>
      <c r="C10" s="14" t="str">
        <f>IF(ISBLANK(Aブロック進行表!$E4),"",Aブロック進行表!$E4)</f>
        <v/>
      </c>
      <c r="D10" s="12" t="s">
        <v>26</v>
      </c>
      <c r="E10" s="13" t="str">
        <f>IF(ISBLANK(Aブロック進行表!$C4),"",Aブロック進行表!$C4)</f>
        <v/>
      </c>
      <c r="F10" s="125"/>
      <c r="G10" s="126"/>
      <c r="H10" s="127"/>
      <c r="I10" s="14" t="str">
        <f>IF(ISBLANK(Aブロック進行表!$C10),"",Aブロック進行表!$C10)</f>
        <v/>
      </c>
      <c r="J10" s="12" t="s">
        <v>26</v>
      </c>
      <c r="K10" s="13" t="str">
        <f>IF(ISBLANK(Aブロック進行表!$E10),"",Aブロック進行表!$E10)</f>
        <v/>
      </c>
      <c r="L10" s="14" t="str">
        <f>IF(ISBLANK(Aブロック進行表!$C11),"",Aブロック進行表!$C11)</f>
        <v/>
      </c>
      <c r="M10" s="12" t="s">
        <v>26</v>
      </c>
      <c r="N10" s="13" t="str">
        <f>IF(ISBLANK(Aブロック進行表!$E11),"",Aブロック進行表!$E11)</f>
        <v/>
      </c>
      <c r="O10" s="14" t="str">
        <f>IF(ISBLANK(Aブロック進行表!$C12),"",Aブロック進行表!$C12)</f>
        <v/>
      </c>
      <c r="P10" s="12" t="s">
        <v>26</v>
      </c>
      <c r="Q10" s="13" t="str">
        <f>IF(ISBLANK(Aブロック進行表!$E12),"",Aブロック進行表!$E12)</f>
        <v/>
      </c>
      <c r="R10" s="14" t="str">
        <f>IF(ISBLANK(Aブロック進行表!$C13),"",Aブロック進行表!$C13)</f>
        <v/>
      </c>
      <c r="S10" s="12" t="s">
        <v>26</v>
      </c>
      <c r="T10" s="13" t="str">
        <f>IF(ISBLANK(Aブロック進行表!$E13),"",Aブロック進行表!$E13)</f>
        <v/>
      </c>
      <c r="U10" s="14" t="str">
        <f>IF(ISBLANK(Aブロック進行表!$C14),"",Aブロック進行表!$C14)</f>
        <v/>
      </c>
      <c r="V10" s="12" t="s">
        <v>26</v>
      </c>
      <c r="W10" s="13" t="str">
        <f>IF(ISBLANK(Aブロック進行表!$E14),"",Aブロック進行表!$E14)</f>
        <v/>
      </c>
      <c r="X10" s="235"/>
      <c r="Y10" s="230"/>
      <c r="Z10" s="230"/>
      <c r="AA10" s="230"/>
      <c r="AB10" s="239"/>
      <c r="AC10" s="230"/>
      <c r="AD10" s="231"/>
      <c r="AE10" s="231"/>
      <c r="AF10" s="237"/>
      <c r="AG10" s="233"/>
      <c r="AH10" s="228"/>
      <c r="AK10" s="11"/>
    </row>
    <row r="11" spans="1:38" ht="22.5" customHeight="1">
      <c r="A11" s="240">
        <v>3</v>
      </c>
      <c r="B11" s="270" t="str">
        <f>'2022年U8後期参加チームリスト'!D6</f>
        <v>キタミ B</v>
      </c>
      <c r="C11" s="242" t="str">
        <f>IF(ISTEXT(C12),"",IF(C12-E12&gt;0,"○",IF(E12-C12&gt;0,"●",IF(C12-E12=0,"△"))))</f>
        <v/>
      </c>
      <c r="D11" s="243"/>
      <c r="E11" s="244"/>
      <c r="F11" s="242" t="str">
        <f>IF(ISTEXT(F12),"",IF(F12-H12&gt;0,"○",IF(H12-F12&gt;0,"●",IF(F12-H12=0,"△"))))</f>
        <v/>
      </c>
      <c r="G11" s="243"/>
      <c r="H11" s="244"/>
      <c r="I11" s="245"/>
      <c r="J11" s="246"/>
      <c r="K11" s="247"/>
      <c r="L11" s="242" t="str">
        <f>IF(ISTEXT(L12),"",IF(L12-N12&gt;0,"○",IF(N12-L12&gt;0,"●",IF(L12-N12=0,"△"))))</f>
        <v/>
      </c>
      <c r="M11" s="243"/>
      <c r="N11" s="244"/>
      <c r="O11" s="242" t="str">
        <f>IF(ISTEXT(O12),"",IF(O12-Q12&gt;0,"○",IF(Q12-O12&gt;0,"●",IF(O12-Q12=0,"△"))))</f>
        <v/>
      </c>
      <c r="P11" s="243"/>
      <c r="Q11" s="244"/>
      <c r="R11" s="242" t="str">
        <f>IF(ISTEXT(R12),"",IF(R12-T12&gt;0,"○",IF(T12-R12&gt;0,"●",IF(R12-T12=0,"△"))))</f>
        <v/>
      </c>
      <c r="S11" s="243"/>
      <c r="T11" s="244"/>
      <c r="U11" s="242" t="str">
        <f>IF(ISTEXT(U12),"",IF(U12-W12&gt;0,"○",IF(W12-U12&gt;0,"●",IF(U12-W12=0,"△"))))</f>
        <v/>
      </c>
      <c r="V11" s="243"/>
      <c r="W11" s="244"/>
      <c r="X11" s="234">
        <f>COUNT(C12:W12)/2</f>
        <v>0</v>
      </c>
      <c r="Y11" s="229">
        <f t="shared" ref="Y11" si="1">6-X11</f>
        <v>6</v>
      </c>
      <c r="Z11" s="229" t="str">
        <f>IF(X11=0,"",COUNTIF(C11:W11,"○"))</f>
        <v/>
      </c>
      <c r="AA11" s="229" t="str">
        <f>IF(X11=0,"",COUNTIF(C11:W11,"●"))</f>
        <v/>
      </c>
      <c r="AB11" s="238" t="str">
        <f>IF(X11=0,"",COUNTIF(C11:W11,"△"))</f>
        <v/>
      </c>
      <c r="AC11" s="229" t="str">
        <f>IF(X11=0,"",Z11*3+AB11*1)</f>
        <v/>
      </c>
      <c r="AD11" s="229" t="str">
        <f>IF(X11=0,"",SUM(C12,F12,I12,L12,O12,R12,U12,,))</f>
        <v/>
      </c>
      <c r="AE11" s="229" t="str">
        <f>IF(X11=0,"",SUM(E12,H12,K12,N12,Q12,T12,W12,,))</f>
        <v/>
      </c>
      <c r="AF11" s="236" t="str">
        <f>IF(X11=0,"",AD11-AE11)</f>
        <v/>
      </c>
      <c r="AG11" s="232" t="str">
        <f>IF(X11=0,"",AC11+1/10000*AF11)</f>
        <v/>
      </c>
      <c r="AH11" s="227" t="str">
        <f>IF(X11=0,"",RANK(AG11,$AG$5:$AG$20,0))</f>
        <v/>
      </c>
      <c r="AK11" s="11"/>
    </row>
    <row r="12" spans="1:38" ht="22.5" customHeight="1">
      <c r="A12" s="241"/>
      <c r="B12" s="271"/>
      <c r="C12" s="14" t="str">
        <f>IF(ISBLANK(Aブロック進行表!$E5),"",Aブロック進行表!$E5)</f>
        <v/>
      </c>
      <c r="D12" s="12" t="s">
        <v>26</v>
      </c>
      <c r="E12" s="13" t="str">
        <f>IF(ISBLANK(Aブロック進行表!$C5),"",Aブロック進行表!$C5)</f>
        <v/>
      </c>
      <c r="F12" s="14" t="str">
        <f>IF(ISBLANK(Aブロック進行表!$E10),"",Aブロック進行表!$E10)</f>
        <v/>
      </c>
      <c r="G12" s="12" t="s">
        <v>26</v>
      </c>
      <c r="H12" s="13" t="str">
        <f>IF(ISBLANK(Aブロック進行表!$C10),"",Aブロック進行表!$C10)</f>
        <v/>
      </c>
      <c r="I12" s="125"/>
      <c r="J12" s="126"/>
      <c r="K12" s="127"/>
      <c r="L12" s="14" t="str">
        <f>IF(ISBLANK(Aブロック進行表!$C15),"",Aブロック進行表!$C15)</f>
        <v/>
      </c>
      <c r="M12" s="12" t="s">
        <v>26</v>
      </c>
      <c r="N12" s="13" t="str">
        <f>IF(ISBLANK(Aブロック進行表!$E15),"",Aブロック進行表!$E15)</f>
        <v/>
      </c>
      <c r="O12" s="14" t="str">
        <f>IF(ISBLANK(Aブロック進行表!$C16),"",Aブロック進行表!$C16)</f>
        <v/>
      </c>
      <c r="P12" s="12" t="s">
        <v>26</v>
      </c>
      <c r="Q12" s="13" t="str">
        <f>IF(ISBLANK(Aブロック進行表!$E16),"",Aブロック進行表!$E16)</f>
        <v/>
      </c>
      <c r="R12" s="14" t="str">
        <f>IF(ISBLANK(Aブロック進行表!$C17),"",Aブロック進行表!$C17)</f>
        <v/>
      </c>
      <c r="S12" s="12" t="s">
        <v>26</v>
      </c>
      <c r="T12" s="13" t="str">
        <f>IF(ISBLANK(Aブロック進行表!$E17),"",Aブロック進行表!$E17)</f>
        <v/>
      </c>
      <c r="U12" s="14" t="str">
        <f>IF(ISBLANK(Aブロック進行表!$C18),"",Aブロック進行表!$C18)</f>
        <v/>
      </c>
      <c r="V12" s="12" t="s">
        <v>26</v>
      </c>
      <c r="W12" s="13" t="str">
        <f>IF(ISBLANK(Aブロック進行表!$E18),"",Aブロック進行表!$E18)</f>
        <v/>
      </c>
      <c r="X12" s="235"/>
      <c r="Y12" s="230"/>
      <c r="Z12" s="230"/>
      <c r="AA12" s="230"/>
      <c r="AB12" s="239"/>
      <c r="AC12" s="230"/>
      <c r="AD12" s="231"/>
      <c r="AE12" s="231"/>
      <c r="AF12" s="237"/>
      <c r="AG12" s="233"/>
      <c r="AH12" s="228"/>
    </row>
    <row r="13" spans="1:38" ht="22.5" customHeight="1">
      <c r="A13" s="240">
        <v>4</v>
      </c>
      <c r="B13" s="270" t="str">
        <f>'2022年U8後期参加チームリスト'!D7</f>
        <v xml:space="preserve">弦巻 </v>
      </c>
      <c r="C13" s="242" t="str">
        <f>IF(ISTEXT(C14),"",IF(C14-E14&gt;0,"○",IF(E14-C14&gt;0,"●",IF(C14-E14=0,"△"))))</f>
        <v/>
      </c>
      <c r="D13" s="243"/>
      <c r="E13" s="244"/>
      <c r="F13" s="242" t="str">
        <f>IF(ISTEXT(F14),"",IF(F14-H14&gt;0,"○",IF(H14-F14&gt;0,"●",IF(F14-H14=0,"△"))))</f>
        <v/>
      </c>
      <c r="G13" s="243"/>
      <c r="H13" s="244"/>
      <c r="I13" s="242" t="str">
        <f>IF(ISTEXT(I14),"",IF(I14-K14&gt;0,"○",IF(K14-I14&gt;0,"●",IF(I14-K14=0,"△"))))</f>
        <v/>
      </c>
      <c r="J13" s="243"/>
      <c r="K13" s="244"/>
      <c r="L13" s="245"/>
      <c r="M13" s="246"/>
      <c r="N13" s="247"/>
      <c r="O13" s="242" t="str">
        <f>IF(ISTEXT(O14),"",IF(O14-Q14&gt;0,"○",IF(Q14-O14&gt;0,"●",IF(O14-Q14=0,"△"))))</f>
        <v/>
      </c>
      <c r="P13" s="243"/>
      <c r="Q13" s="244"/>
      <c r="R13" s="242" t="str">
        <f>IF(ISTEXT(R14),"",IF(R14-T14&gt;0,"○",IF(T14-R14&gt;0,"●",IF(R14-T14=0,"△"))))</f>
        <v/>
      </c>
      <c r="S13" s="243"/>
      <c r="T13" s="244"/>
      <c r="U13" s="242" t="str">
        <f>IF(ISTEXT(U14),"",IF(U14-W14&gt;0,"○",IF(W14-U14&gt;0,"●",IF(U14-W14=0,"△"))))</f>
        <v/>
      </c>
      <c r="V13" s="243"/>
      <c r="W13" s="244"/>
      <c r="X13" s="234">
        <f>COUNT(C14:W14)/2</f>
        <v>0</v>
      </c>
      <c r="Y13" s="229">
        <f t="shared" ref="Y13" si="2">6-X13</f>
        <v>6</v>
      </c>
      <c r="Z13" s="229" t="str">
        <f>IF(X13=0,"",COUNTIF(C13:W13,"○"))</f>
        <v/>
      </c>
      <c r="AA13" s="229" t="str">
        <f>IF(X13=0,"",COUNTIF(C13:W13,"●"))</f>
        <v/>
      </c>
      <c r="AB13" s="238" t="str">
        <f>IF(X13=0,"",COUNTIF(C13:W13,"△"))</f>
        <v/>
      </c>
      <c r="AC13" s="229" t="str">
        <f>IF(X13=0,"",Z13*3+AB13*1)</f>
        <v/>
      </c>
      <c r="AD13" s="229" t="str">
        <f>IF(X13=0,"",SUM(C14,F14,I14,L14,O14,R14,U14,,))</f>
        <v/>
      </c>
      <c r="AE13" s="229" t="str">
        <f>IF(X13=0,"",SUM(E14,H14,K14,N14,Q14,T14,W14,,))</f>
        <v/>
      </c>
      <c r="AF13" s="236" t="str">
        <f>IF(X13=0,"",AD13-AE13)</f>
        <v/>
      </c>
      <c r="AG13" s="232" t="str">
        <f>IF(X13=0,"",AC13+1/10000*AF13)</f>
        <v/>
      </c>
      <c r="AH13" s="227" t="str">
        <f>IF(X13=0,"",RANK(AG13,$AG$5:$AG$20,0))</f>
        <v/>
      </c>
    </row>
    <row r="14" spans="1:38" ht="22.5" customHeight="1">
      <c r="A14" s="241"/>
      <c r="B14" s="271"/>
      <c r="C14" s="14" t="str">
        <f>IF(ISBLANK(Aブロック進行表!$E6),"",Aブロック進行表!$E6)</f>
        <v/>
      </c>
      <c r="D14" s="12" t="s">
        <v>26</v>
      </c>
      <c r="E14" s="13" t="str">
        <f>IF(ISBLANK(Aブロック進行表!$C6),"",Aブロック進行表!$C6)</f>
        <v/>
      </c>
      <c r="F14" s="14" t="str">
        <f>IF(ISBLANK(Aブロック進行表!$E11),"",Aブロック進行表!$E11)</f>
        <v/>
      </c>
      <c r="G14" s="12" t="s">
        <v>26</v>
      </c>
      <c r="H14" s="13" t="str">
        <f>IF(ISBLANK(Aブロック進行表!$C11),"",Aブロック進行表!$C11)</f>
        <v/>
      </c>
      <c r="I14" s="14" t="str">
        <f>IF(ISBLANK(Aブロック進行表!$E15),"",Aブロック進行表!$E15)</f>
        <v/>
      </c>
      <c r="J14" s="12" t="s">
        <v>26</v>
      </c>
      <c r="K14" s="13" t="str">
        <f>IF(ISBLANK(Aブロック進行表!$C15),"",Aブロック進行表!$C15)</f>
        <v/>
      </c>
      <c r="L14" s="125"/>
      <c r="M14" s="126"/>
      <c r="N14" s="127"/>
      <c r="O14" s="14" t="str">
        <f>IF(ISBLANK(Aブロック進行表!$C19),"",Aブロック進行表!$C19)</f>
        <v/>
      </c>
      <c r="P14" s="12" t="s">
        <v>26</v>
      </c>
      <c r="Q14" s="13" t="str">
        <f>IF(ISBLANK(Aブロック進行表!$E19),"",Aブロック進行表!$E19)</f>
        <v/>
      </c>
      <c r="R14" s="14" t="str">
        <f>IF(ISBLANK(Aブロック進行表!$C20),"",Aブロック進行表!$C20)</f>
        <v/>
      </c>
      <c r="S14" s="12" t="s">
        <v>26</v>
      </c>
      <c r="T14" s="13" t="str">
        <f>IF(ISBLANK(Aブロック進行表!$E20),"",Aブロック進行表!$E20)</f>
        <v/>
      </c>
      <c r="U14" s="14" t="str">
        <f>IF(ISBLANK(Aブロック進行表!$C21),"",Aブロック進行表!$C21)</f>
        <v/>
      </c>
      <c r="V14" s="12" t="s">
        <v>26</v>
      </c>
      <c r="W14" s="13" t="str">
        <f>IF(ISBLANK(Aブロック進行表!$E21),"",Aブロック進行表!$E21)</f>
        <v/>
      </c>
      <c r="X14" s="235"/>
      <c r="Y14" s="230"/>
      <c r="Z14" s="230"/>
      <c r="AA14" s="230"/>
      <c r="AB14" s="239"/>
      <c r="AC14" s="230"/>
      <c r="AD14" s="231"/>
      <c r="AE14" s="231"/>
      <c r="AF14" s="237"/>
      <c r="AG14" s="233"/>
      <c r="AH14" s="228"/>
    </row>
    <row r="15" spans="1:38" ht="22.5" customHeight="1">
      <c r="A15" s="240">
        <v>5</v>
      </c>
      <c r="B15" s="270" t="str">
        <f>'2022年U8後期参加チームリスト'!D8</f>
        <v xml:space="preserve">中里 </v>
      </c>
      <c r="C15" s="242" t="str">
        <f>IF(ISTEXT(C16),"",IF(C16-E16&gt;0,"○",IF(E16-C16&gt;0,"●",IF(C16-E16=0,"△"))))</f>
        <v/>
      </c>
      <c r="D15" s="243"/>
      <c r="E15" s="244"/>
      <c r="F15" s="242" t="str">
        <f>IF(ISTEXT(F16),"",IF(F16-H16&gt;0,"○",IF(H16-F16&gt;0,"●",IF(F16-H16=0,"△"))))</f>
        <v/>
      </c>
      <c r="G15" s="243"/>
      <c r="H15" s="244"/>
      <c r="I15" s="242" t="str">
        <f>IF(ISTEXT(I16),"",IF(I16-K16&gt;0,"○",IF(K16-I16&gt;0,"●",IF(I16-K16=0,"△"))))</f>
        <v/>
      </c>
      <c r="J15" s="243"/>
      <c r="K15" s="244"/>
      <c r="L15" s="242" t="str">
        <f>IF(ISTEXT(L16),"",IF(L16-N16&gt;0,"○",IF(N16-L16&gt;0,"●",IF(L16-N16=0,"△"))))</f>
        <v/>
      </c>
      <c r="M15" s="243"/>
      <c r="N15" s="244"/>
      <c r="O15" s="245"/>
      <c r="P15" s="246"/>
      <c r="Q15" s="247"/>
      <c r="R15" s="242" t="str">
        <f>IF(ISTEXT(R16),"",IF(R16-T16&gt;0,"○",IF(T16-R16&gt;0,"●",IF(R16-T16=0,"△"))))</f>
        <v/>
      </c>
      <c r="S15" s="243"/>
      <c r="T15" s="244"/>
      <c r="U15" s="242" t="str">
        <f>IF(ISTEXT(U16),"",IF(U16-W16&gt;0,"○",IF(W16-U16&gt;0,"●",IF(U16-W16=0,"△"))))</f>
        <v/>
      </c>
      <c r="V15" s="243"/>
      <c r="W15" s="244"/>
      <c r="X15" s="234">
        <f>COUNT(C16:W16)/2</f>
        <v>0</v>
      </c>
      <c r="Y15" s="229">
        <f t="shared" ref="Y15" si="3">6-X15</f>
        <v>6</v>
      </c>
      <c r="Z15" s="229" t="str">
        <f>IF(X15=0,"",COUNTIF(C15:W15,"○"))</f>
        <v/>
      </c>
      <c r="AA15" s="229" t="str">
        <f>IF(X15=0,"",COUNTIF(C15:W15,"●"))</f>
        <v/>
      </c>
      <c r="AB15" s="238" t="str">
        <f>IF(X15=0,"",COUNTIF(C15:W15,"△"))</f>
        <v/>
      </c>
      <c r="AC15" s="229" t="str">
        <f>IF(X15=0,"",Z15*3+AB15*1)</f>
        <v/>
      </c>
      <c r="AD15" s="229" t="str">
        <f>IF(X15=0,"",SUM(C16,F16,I16,L16,O16,R16,U16,,))</f>
        <v/>
      </c>
      <c r="AE15" s="229" t="str">
        <f>IF(X15=0,"",SUM(E16,H16,K16,N16,Q16,T16,W16,,))</f>
        <v/>
      </c>
      <c r="AF15" s="236" t="str">
        <f>IF(X15=0,"",AD15-AE15)</f>
        <v/>
      </c>
      <c r="AG15" s="232" t="str">
        <f>IF(X15=0,"",AC15+1/10000*AF15)</f>
        <v/>
      </c>
      <c r="AH15" s="227" t="str">
        <f>IF(X15=0,"",RANK(AG15,$AG$5:$AG$20,0))</f>
        <v/>
      </c>
    </row>
    <row r="16" spans="1:38" ht="22.5" customHeight="1">
      <c r="A16" s="241"/>
      <c r="B16" s="271"/>
      <c r="C16" s="14" t="str">
        <f>IF(ISBLANK(Aブロック進行表!$E7),"",Aブロック進行表!$E7)</f>
        <v/>
      </c>
      <c r="D16" s="12" t="s">
        <v>26</v>
      </c>
      <c r="E16" s="13" t="str">
        <f>IF(ISBLANK(Aブロック進行表!$C7),"",Aブロック進行表!$C7)</f>
        <v/>
      </c>
      <c r="F16" s="14" t="str">
        <f>IF(ISBLANK(Aブロック進行表!$E12),"",Aブロック進行表!$E12)</f>
        <v/>
      </c>
      <c r="G16" s="12" t="s">
        <v>26</v>
      </c>
      <c r="H16" s="13" t="str">
        <f>IF(ISBLANK(Aブロック進行表!$C12),"",Aブロック進行表!$C12)</f>
        <v/>
      </c>
      <c r="I16" s="14" t="str">
        <f>IF(ISBLANK(Aブロック進行表!$E16),"",Aブロック進行表!$E16)</f>
        <v/>
      </c>
      <c r="J16" s="12" t="s">
        <v>26</v>
      </c>
      <c r="K16" s="13" t="str">
        <f>IF(ISBLANK(Aブロック進行表!$C16),"",Aブロック進行表!$C16)</f>
        <v/>
      </c>
      <c r="L16" s="14" t="str">
        <f>IF(ISBLANK(Aブロック進行表!$E19),"",Aブロック進行表!$E19)</f>
        <v/>
      </c>
      <c r="M16" s="12" t="s">
        <v>26</v>
      </c>
      <c r="N16" s="13" t="str">
        <f>IF(ISBLANK(Aブロック進行表!$C19),"",Aブロック進行表!$C19)</f>
        <v/>
      </c>
      <c r="O16" s="125"/>
      <c r="P16" s="126"/>
      <c r="Q16" s="127"/>
      <c r="R16" s="14" t="str">
        <f>IF(ISBLANK(Aブロック進行表!$C22),"",Aブロック進行表!$C22)</f>
        <v/>
      </c>
      <c r="S16" s="12" t="s">
        <v>26</v>
      </c>
      <c r="T16" s="13" t="str">
        <f>IF(ISBLANK(Aブロック進行表!$E22),"",Aブロック進行表!$E22)</f>
        <v/>
      </c>
      <c r="U16" s="14" t="str">
        <f>IF(ISBLANK(Aブロック進行表!$C23),"",Aブロック進行表!$C23)</f>
        <v/>
      </c>
      <c r="V16" s="12" t="s">
        <v>26</v>
      </c>
      <c r="W16" s="13" t="str">
        <f>IF(ISBLANK(Aブロック進行表!$E23),"",Aブロック進行表!$E23)</f>
        <v/>
      </c>
      <c r="X16" s="235"/>
      <c r="Y16" s="230"/>
      <c r="Z16" s="230"/>
      <c r="AA16" s="230"/>
      <c r="AB16" s="239"/>
      <c r="AC16" s="230"/>
      <c r="AD16" s="231"/>
      <c r="AE16" s="231"/>
      <c r="AF16" s="237"/>
      <c r="AG16" s="233"/>
      <c r="AH16" s="228"/>
    </row>
    <row r="17" spans="1:34" ht="22.5" customHeight="1">
      <c r="A17" s="240">
        <v>6</v>
      </c>
      <c r="B17" s="270" t="str">
        <f>'2022年U8後期参加チームリスト'!D9</f>
        <v xml:space="preserve">瀬田 </v>
      </c>
      <c r="C17" s="242" t="str">
        <f>IF(ISTEXT(C18),"",IF(C18-E18&gt;0,"○",IF(E18-C18&gt;0,"●",IF(C18-E18=0,"△"))))</f>
        <v/>
      </c>
      <c r="D17" s="243"/>
      <c r="E17" s="244"/>
      <c r="F17" s="242" t="str">
        <f>IF(ISTEXT(F18),"",IF(F18-H18&gt;0,"○",IF(H18-F18&gt;0,"●",IF(F18-H18=0,"△"))))</f>
        <v/>
      </c>
      <c r="G17" s="243"/>
      <c r="H17" s="244"/>
      <c r="I17" s="242" t="str">
        <f>IF(ISTEXT(I18),"",IF(I18-K18&gt;0,"○",IF(K18-I18&gt;0,"●",IF(I18-K18=0,"△"))))</f>
        <v/>
      </c>
      <c r="J17" s="243"/>
      <c r="K17" s="244"/>
      <c r="L17" s="242" t="str">
        <f>IF(ISTEXT(L18),"",IF(L18-N18&gt;0,"○",IF(N18-L18&gt;0,"●",IF(L18-N18=0,"△"))))</f>
        <v/>
      </c>
      <c r="M17" s="243"/>
      <c r="N17" s="244"/>
      <c r="O17" s="242" t="str">
        <f>IF(ISTEXT(O18),"",IF(O18-Q18&gt;0,"○",IF(Q18-O18&gt;0,"●",IF(O18-Q18=0,"△"))))</f>
        <v/>
      </c>
      <c r="P17" s="243"/>
      <c r="Q17" s="244"/>
      <c r="R17" s="245"/>
      <c r="S17" s="246"/>
      <c r="T17" s="247"/>
      <c r="U17" s="242" t="str">
        <f>IF(ISTEXT(U18),"",IF(U18-W18&gt;0,"○",IF(W18-U18&gt;0,"●",IF(U18-W18=0,"△"))))</f>
        <v/>
      </c>
      <c r="V17" s="243"/>
      <c r="W17" s="244"/>
      <c r="X17" s="234">
        <f>COUNT(C18:W18)/2</f>
        <v>0</v>
      </c>
      <c r="Y17" s="229">
        <f t="shared" ref="Y17" si="4">6-X17</f>
        <v>6</v>
      </c>
      <c r="Z17" s="229" t="str">
        <f>IF(X17=0,"",COUNTIF(C17:W17,"○"))</f>
        <v/>
      </c>
      <c r="AA17" s="229" t="str">
        <f>IF(X17=0,"",COUNTIF(C17:W17,"●"))</f>
        <v/>
      </c>
      <c r="AB17" s="238" t="str">
        <f>IF(X17=0,"",COUNTIF(C17:W17,"△"))</f>
        <v/>
      </c>
      <c r="AC17" s="229" t="str">
        <f>IF(X17=0,"",Z17*3+AB17*1)</f>
        <v/>
      </c>
      <c r="AD17" s="229" t="str">
        <f>IF(X17=0,"",SUM(C18,F18,I18,L18,O18,R18,U18,,))</f>
        <v/>
      </c>
      <c r="AE17" s="229" t="str">
        <f>IF(X17=0,"",SUM(E18,H18,K18,N18,Q18,T18,W18,,))</f>
        <v/>
      </c>
      <c r="AF17" s="236" t="str">
        <f>IF(X17=0,"",AD17-AE17)</f>
        <v/>
      </c>
      <c r="AG17" s="232" t="str">
        <f>IF(X17=0,"",AC17+1/10000*AF17)</f>
        <v/>
      </c>
      <c r="AH17" s="227" t="str">
        <f>IF(X17=0,"",RANK(AG17,$AG$5:$AG$20,0))</f>
        <v/>
      </c>
    </row>
    <row r="18" spans="1:34" ht="22.5" customHeight="1">
      <c r="A18" s="241"/>
      <c r="B18" s="271"/>
      <c r="C18" s="14" t="str">
        <f>IF(ISBLANK(Aブロック進行表!$E8),"",Aブロック進行表!$E8)</f>
        <v/>
      </c>
      <c r="D18" s="12" t="s">
        <v>26</v>
      </c>
      <c r="E18" s="13" t="str">
        <f>IF(ISBLANK(Aブロック進行表!$C8),"",Aブロック進行表!$C8)</f>
        <v/>
      </c>
      <c r="F18" s="14" t="str">
        <f>IF(ISBLANK(Aブロック進行表!$E13),"",Aブロック進行表!$E13)</f>
        <v/>
      </c>
      <c r="G18" s="12" t="s">
        <v>26</v>
      </c>
      <c r="H18" s="13" t="str">
        <f>IF(ISBLANK(Aブロック進行表!$C13),"",Aブロック進行表!$C13)</f>
        <v/>
      </c>
      <c r="I18" s="14" t="str">
        <f>IF(ISBLANK(Aブロック進行表!$E17),"",Aブロック進行表!$E17)</f>
        <v/>
      </c>
      <c r="J18" s="12" t="s">
        <v>26</v>
      </c>
      <c r="K18" s="13" t="str">
        <f>IF(ISBLANK(Aブロック進行表!$C17),"",Aブロック進行表!$C17)</f>
        <v/>
      </c>
      <c r="L18" s="14" t="str">
        <f>IF(ISBLANK(Aブロック進行表!$E20),"",Aブロック進行表!$E20)</f>
        <v/>
      </c>
      <c r="M18" s="12" t="s">
        <v>26</v>
      </c>
      <c r="N18" s="13" t="str">
        <f>IF(ISBLANK(Aブロック進行表!$C20),"",Aブロック進行表!$C20)</f>
        <v/>
      </c>
      <c r="O18" s="14" t="str">
        <f>IF(ISBLANK(Aブロック進行表!$E22),"",Aブロック進行表!$E22)</f>
        <v/>
      </c>
      <c r="P18" s="12" t="s">
        <v>26</v>
      </c>
      <c r="Q18" s="13" t="str">
        <f>IF(ISBLANK(Aブロック進行表!$C22),"",Aブロック進行表!$C22)</f>
        <v/>
      </c>
      <c r="R18" s="125"/>
      <c r="S18" s="126"/>
      <c r="T18" s="127"/>
      <c r="U18" s="14" t="str">
        <f>IF(ISBLANK(Aブロック進行表!$C24),"",Aブロック進行表!$C24)</f>
        <v/>
      </c>
      <c r="V18" s="12" t="s">
        <v>26</v>
      </c>
      <c r="W18" s="13" t="str">
        <f>IF(ISBLANK(Aブロック進行表!$E24),"",Aブロック進行表!$E24)</f>
        <v/>
      </c>
      <c r="X18" s="235"/>
      <c r="Y18" s="230"/>
      <c r="Z18" s="230"/>
      <c r="AA18" s="230"/>
      <c r="AB18" s="239"/>
      <c r="AC18" s="230"/>
      <c r="AD18" s="231"/>
      <c r="AE18" s="231"/>
      <c r="AF18" s="237"/>
      <c r="AG18" s="233"/>
      <c r="AH18" s="228"/>
    </row>
    <row r="19" spans="1:34" ht="22.5" customHeight="1">
      <c r="A19" s="240">
        <v>7</v>
      </c>
      <c r="B19" s="270" t="str">
        <f>'2022年U8後期参加チームリスト'!D10</f>
        <v xml:space="preserve">太子堂 </v>
      </c>
      <c r="C19" s="242" t="str">
        <f>IF(ISTEXT(C20),"",IF(C20-E20&gt;0,"○",IF(E20-C20&gt;0,"●",IF(C20-E20=0,"△"))))</f>
        <v/>
      </c>
      <c r="D19" s="243"/>
      <c r="E19" s="244"/>
      <c r="F19" s="242" t="str">
        <f>IF(ISTEXT(F20),"",IF(F20-H20&gt;0,"○",IF(H20-F20&gt;0,"●",IF(F20-H20=0,"△"))))</f>
        <v/>
      </c>
      <c r="G19" s="243"/>
      <c r="H19" s="244"/>
      <c r="I19" s="242" t="str">
        <f>IF(ISTEXT(I20),"",IF(I20-K20&gt;0,"○",IF(K20-I20&gt;0,"●",IF(I20-K20=0,"△"))))</f>
        <v/>
      </c>
      <c r="J19" s="243"/>
      <c r="K19" s="244"/>
      <c r="L19" s="242" t="str">
        <f>IF(ISTEXT(L20),"",IF(L20-N20&gt;0,"○",IF(N20-L20&gt;0,"●",IF(L20-N20=0,"△"))))</f>
        <v/>
      </c>
      <c r="M19" s="243"/>
      <c r="N19" s="244"/>
      <c r="O19" s="242" t="str">
        <f>IF(ISTEXT(O20),"",IF(O20-Q20&gt;0,"○",IF(Q20-O20&gt;0,"●",IF(O20-Q20=0,"△"))))</f>
        <v/>
      </c>
      <c r="P19" s="243"/>
      <c r="Q19" s="244"/>
      <c r="R19" s="242" t="str">
        <f>IF(ISTEXT(R20),"",IF(R20-T20&gt;0,"○",IF(T20-R20&gt;0,"●",IF(R20-T20=0,"△"))))</f>
        <v/>
      </c>
      <c r="S19" s="243"/>
      <c r="T19" s="244"/>
      <c r="U19" s="245"/>
      <c r="V19" s="246"/>
      <c r="W19" s="247"/>
      <c r="X19" s="234">
        <f>COUNT(C20:W20)/2</f>
        <v>0</v>
      </c>
      <c r="Y19" s="229">
        <f t="shared" ref="Y19" si="5">6-X19</f>
        <v>6</v>
      </c>
      <c r="Z19" s="229" t="str">
        <f>IF(X19=0,"",COUNTIF(C19:W19,"○"))</f>
        <v/>
      </c>
      <c r="AA19" s="229" t="str">
        <f>IF(X19=0,"",COUNTIF(C19:W19,"●"))</f>
        <v/>
      </c>
      <c r="AB19" s="238" t="str">
        <f>IF(X19=0,"",COUNTIF(C19:W19,"△"))</f>
        <v/>
      </c>
      <c r="AC19" s="229" t="str">
        <f>IF(X19=0,"",Z19*3+AB19*1)</f>
        <v/>
      </c>
      <c r="AD19" s="229" t="str">
        <f>IF(X19=0,"",SUM(C20,F20,I20,L20,O20,R20,U20,,))</f>
        <v/>
      </c>
      <c r="AE19" s="229" t="str">
        <f>IF(X19=0,"",SUM(E20,H20,K20,N20,Q20,T20,W20,,))</f>
        <v/>
      </c>
      <c r="AF19" s="236" t="str">
        <f>IF(X19=0,"",AD19-AE19)</f>
        <v/>
      </c>
      <c r="AG19" s="232" t="str">
        <f>IF(X19=0,"",AC19+1/10000*AF19)</f>
        <v/>
      </c>
      <c r="AH19" s="227" t="str">
        <f>IF(X19=0,"",RANK(AG19,$AG$5:$AG$20,0))</f>
        <v/>
      </c>
    </row>
    <row r="20" spans="1:34" ht="22.5" customHeight="1">
      <c r="A20" s="241"/>
      <c r="B20" s="271"/>
      <c r="C20" s="14" t="str">
        <f>IF(ISBLANK(Aブロック進行表!$E9),"",Aブロック進行表!$E9)</f>
        <v/>
      </c>
      <c r="D20" s="12" t="s">
        <v>26</v>
      </c>
      <c r="E20" s="13" t="str">
        <f>IF(ISBLANK(Aブロック進行表!$C9),"",Aブロック進行表!$C9)</f>
        <v/>
      </c>
      <c r="F20" s="14" t="str">
        <f>IF(ISBLANK(Aブロック進行表!$E14),"",Aブロック進行表!$E14)</f>
        <v/>
      </c>
      <c r="G20" s="12" t="s">
        <v>26</v>
      </c>
      <c r="H20" s="13" t="str">
        <f>IF(ISBLANK(Aブロック進行表!$C14),"",Aブロック進行表!$C14)</f>
        <v/>
      </c>
      <c r="I20" s="14" t="str">
        <f>IF(ISBLANK(Aブロック進行表!$E18),"",Aブロック進行表!$E18)</f>
        <v/>
      </c>
      <c r="J20" s="12" t="s">
        <v>26</v>
      </c>
      <c r="K20" s="13" t="str">
        <f>IF(ISBLANK(Aブロック進行表!$C18),"",Aブロック進行表!$C18)</f>
        <v/>
      </c>
      <c r="L20" s="14" t="str">
        <f>IF(ISBLANK(Aブロック進行表!$E21),"",Aブロック進行表!$E21)</f>
        <v/>
      </c>
      <c r="M20" s="12" t="s">
        <v>26</v>
      </c>
      <c r="N20" s="13" t="str">
        <f>IF(ISBLANK(Aブロック進行表!$C21),"",Aブロック進行表!$C21)</f>
        <v/>
      </c>
      <c r="O20" s="14" t="str">
        <f>IF(ISBLANK(Aブロック進行表!$E23),"",Aブロック進行表!$E23)</f>
        <v/>
      </c>
      <c r="P20" s="12" t="s">
        <v>26</v>
      </c>
      <c r="Q20" s="13" t="str">
        <f>IF(ISBLANK(Aブロック進行表!$C23),"",Aブロック進行表!$C23)</f>
        <v/>
      </c>
      <c r="R20" s="14" t="str">
        <f>IF(ISBLANK(Aブロック進行表!$E24),"",Aブロック進行表!$E24)</f>
        <v/>
      </c>
      <c r="S20" s="12" t="s">
        <v>26</v>
      </c>
      <c r="T20" s="13" t="str">
        <f>IF(ISBLANK(Aブロック進行表!$C24),"",Aブロック進行表!$C24)</f>
        <v/>
      </c>
      <c r="U20" s="125"/>
      <c r="V20" s="126"/>
      <c r="W20" s="127"/>
      <c r="X20" s="235"/>
      <c r="Y20" s="230"/>
      <c r="Z20" s="230"/>
      <c r="AA20" s="230"/>
      <c r="AB20" s="239"/>
      <c r="AC20" s="230"/>
      <c r="AD20" s="231"/>
      <c r="AE20" s="231"/>
      <c r="AF20" s="237"/>
      <c r="AG20" s="233"/>
      <c r="AH20" s="228"/>
    </row>
    <row r="21" spans="1:34" ht="18" customHeight="1">
      <c r="B21" s="1"/>
      <c r="C21" s="2"/>
      <c r="D21" s="3"/>
      <c r="E21" s="2"/>
      <c r="F21" s="2"/>
      <c r="G21" s="3"/>
      <c r="H21" s="2"/>
      <c r="I21" s="2"/>
      <c r="J21" s="3"/>
      <c r="K21" s="2"/>
      <c r="L21" s="2"/>
      <c r="N21" s="2"/>
      <c r="O21" s="2"/>
      <c r="Q21" s="2"/>
      <c r="R21" s="2"/>
      <c r="T21" s="2"/>
      <c r="U21" s="2"/>
      <c r="W21" s="2"/>
      <c r="AH21" s="4"/>
    </row>
  </sheetData>
  <sheetProtection formatCells="0" selectLockedCells="1"/>
  <mergeCells count="159">
    <mergeCell ref="F13:H13"/>
    <mergeCell ref="I13:K13"/>
    <mergeCell ref="B7:B8"/>
    <mergeCell ref="B9:B10"/>
    <mergeCell ref="B11:B12"/>
    <mergeCell ref="B13:B14"/>
    <mergeCell ref="B15:B16"/>
    <mergeCell ref="B17:B18"/>
    <mergeCell ref="B19:B20"/>
    <mergeCell ref="C19:E19"/>
    <mergeCell ref="F19:H19"/>
    <mergeCell ref="I19:K19"/>
    <mergeCell ref="AA7:AA8"/>
    <mergeCell ref="AD7:AD8"/>
    <mergeCell ref="AC4:AF4"/>
    <mergeCell ref="A5:B6"/>
    <mergeCell ref="C5:E6"/>
    <mergeCell ref="F5:H6"/>
    <mergeCell ref="I5:K6"/>
    <mergeCell ref="L5:N6"/>
    <mergeCell ref="O5:Q6"/>
    <mergeCell ref="R5:T6"/>
    <mergeCell ref="U5:W6"/>
    <mergeCell ref="AE7:AE8"/>
    <mergeCell ref="AF7:AF8"/>
    <mergeCell ref="AB7:AB8"/>
    <mergeCell ref="AH5:AH6"/>
    <mergeCell ref="A7:A8"/>
    <mergeCell ref="F7:H7"/>
    <mergeCell ref="I7:K7"/>
    <mergeCell ref="L7:N7"/>
    <mergeCell ref="O7:Q7"/>
    <mergeCell ref="R7:T7"/>
    <mergeCell ref="U7:W7"/>
    <mergeCell ref="AB5:AB6"/>
    <mergeCell ref="AC5:AC6"/>
    <mergeCell ref="AD5:AD6"/>
    <mergeCell ref="AE5:AE6"/>
    <mergeCell ref="AF5:AF6"/>
    <mergeCell ref="AG5:AG6"/>
    <mergeCell ref="X5:X6"/>
    <mergeCell ref="Y5:Y6"/>
    <mergeCell ref="Z5:Z6"/>
    <mergeCell ref="AA5:AA6"/>
    <mergeCell ref="AH7:AH8"/>
    <mergeCell ref="AC7:AC8"/>
    <mergeCell ref="AG7:AG8"/>
    <mergeCell ref="X7:X8"/>
    <mergeCell ref="Y7:Y8"/>
    <mergeCell ref="Z7:Z8"/>
    <mergeCell ref="AC9:AC10"/>
    <mergeCell ref="AD9:AD10"/>
    <mergeCell ref="AE9:AE10"/>
    <mergeCell ref="AF9:AF10"/>
    <mergeCell ref="X9:X10"/>
    <mergeCell ref="Y9:Y10"/>
    <mergeCell ref="Z9:Z10"/>
    <mergeCell ref="AA9:AA10"/>
    <mergeCell ref="A9:A10"/>
    <mergeCell ref="C9:E9"/>
    <mergeCell ref="F9:H9"/>
    <mergeCell ref="I9:K9"/>
    <mergeCell ref="L9:N9"/>
    <mergeCell ref="O9:Q9"/>
    <mergeCell ref="R9:T9"/>
    <mergeCell ref="U9:W9"/>
    <mergeCell ref="A13:A14"/>
    <mergeCell ref="L13:N13"/>
    <mergeCell ref="AB11:AB12"/>
    <mergeCell ref="AC11:AC12"/>
    <mergeCell ref="AD11:AD12"/>
    <mergeCell ref="AE11:AE12"/>
    <mergeCell ref="AF11:AF12"/>
    <mergeCell ref="AG11:AG12"/>
    <mergeCell ref="X11:X12"/>
    <mergeCell ref="Y11:Y12"/>
    <mergeCell ref="Z11:Z12"/>
    <mergeCell ref="AA11:AA12"/>
    <mergeCell ref="U11:W11"/>
    <mergeCell ref="U13:W13"/>
    <mergeCell ref="R11:T11"/>
    <mergeCell ref="R13:T13"/>
    <mergeCell ref="O11:Q11"/>
    <mergeCell ref="O13:Q13"/>
    <mergeCell ref="L11:N11"/>
    <mergeCell ref="C13:E13"/>
    <mergeCell ref="A11:A12"/>
    <mergeCell ref="C11:E11"/>
    <mergeCell ref="F11:H11"/>
    <mergeCell ref="I11:K11"/>
    <mergeCell ref="A17:A18"/>
    <mergeCell ref="C17:E17"/>
    <mergeCell ref="F17:H17"/>
    <mergeCell ref="I17:K17"/>
    <mergeCell ref="L17:N17"/>
    <mergeCell ref="O17:Q17"/>
    <mergeCell ref="R17:T17"/>
    <mergeCell ref="U17:W17"/>
    <mergeCell ref="AB15:AB16"/>
    <mergeCell ref="X17:X18"/>
    <mergeCell ref="Y17:Y18"/>
    <mergeCell ref="Z17:Z18"/>
    <mergeCell ref="AA17:AA18"/>
    <mergeCell ref="A15:A16"/>
    <mergeCell ref="C15:E15"/>
    <mergeCell ref="F15:H15"/>
    <mergeCell ref="I15:K15"/>
    <mergeCell ref="L15:N15"/>
    <mergeCell ref="O15:Q15"/>
    <mergeCell ref="R15:T15"/>
    <mergeCell ref="U15:W15"/>
    <mergeCell ref="AA15:AA16"/>
    <mergeCell ref="X19:X20"/>
    <mergeCell ref="Y19:Y20"/>
    <mergeCell ref="Z19:Z20"/>
    <mergeCell ref="AA19:AA20"/>
    <mergeCell ref="A19:A20"/>
    <mergeCell ref="L19:N19"/>
    <mergeCell ref="O19:Q19"/>
    <mergeCell ref="R19:T19"/>
    <mergeCell ref="U19:W19"/>
    <mergeCell ref="AH19:AH20"/>
    <mergeCell ref="AC19:AC20"/>
    <mergeCell ref="AD19:AD20"/>
    <mergeCell ref="AE19:AE20"/>
    <mergeCell ref="AF19:AF20"/>
    <mergeCell ref="AG19:AG20"/>
    <mergeCell ref="AB17:AB18"/>
    <mergeCell ref="AC17:AC18"/>
    <mergeCell ref="AG17:AG18"/>
    <mergeCell ref="AH17:AH18"/>
    <mergeCell ref="AD17:AD18"/>
    <mergeCell ref="AE17:AE18"/>
    <mergeCell ref="AF17:AF18"/>
    <mergeCell ref="AB19:AB20"/>
    <mergeCell ref="AH15:AH16"/>
    <mergeCell ref="AC15:AC16"/>
    <mergeCell ref="AD15:AD16"/>
    <mergeCell ref="AH9:AH10"/>
    <mergeCell ref="AG9:AG10"/>
    <mergeCell ref="AH11:AH12"/>
    <mergeCell ref="AG15:AG16"/>
    <mergeCell ref="X15:X16"/>
    <mergeCell ref="Y15:Y16"/>
    <mergeCell ref="Z15:Z16"/>
    <mergeCell ref="AE15:AE16"/>
    <mergeCell ref="AF15:AF16"/>
    <mergeCell ref="AH13:AH14"/>
    <mergeCell ref="AB13:AB14"/>
    <mergeCell ref="AC13:AC14"/>
    <mergeCell ref="AD13:AD14"/>
    <mergeCell ref="AE13:AE14"/>
    <mergeCell ref="AF13:AF14"/>
    <mergeCell ref="AG13:AG14"/>
    <mergeCell ref="X13:X14"/>
    <mergeCell ref="Y13:Y14"/>
    <mergeCell ref="Z13:Z14"/>
    <mergeCell ref="AA13:AA14"/>
    <mergeCell ref="AB9:AB10"/>
  </mergeCells>
  <phoneticPr fontId="2"/>
  <pageMargins left="0.75" right="0.44" top="0.63" bottom="0.15748031496062992" header="0" footer="0"/>
  <pageSetup paperSize="9" scale="77"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J1017"/>
  <sheetViews>
    <sheetView showGridLines="0" zoomScaleNormal="100" workbookViewId="0">
      <pane xSplit="1" ySplit="3" topLeftCell="B4" activePane="bottomRight" state="frozen"/>
      <selection sqref="A1:XFD1048576"/>
      <selection pane="topRight" sqref="A1:XFD1048576"/>
      <selection pane="bottomLeft" sqref="A1:XFD1048576"/>
      <selection pane="bottomRight" activeCell="H15" sqref="H15"/>
    </sheetView>
  </sheetViews>
  <sheetFormatPr defaultColWidth="14.44140625" defaultRowHeight="15" customHeight="1"/>
  <cols>
    <col min="1" max="1" width="6.5546875" style="21" customWidth="1"/>
    <col min="2" max="2" width="23" style="21" customWidth="1"/>
    <col min="3" max="3" width="5.5546875" style="21" customWidth="1"/>
    <col min="4" max="4" width="23" style="21" customWidth="1"/>
    <col min="5" max="5" width="5.5546875" style="21" customWidth="1"/>
    <col min="6" max="6" width="14.6640625" style="21" customWidth="1"/>
    <col min="7" max="7" width="3.44140625" style="21" customWidth="1"/>
    <col min="8" max="8" width="20" style="21" customWidth="1"/>
    <col min="9" max="9" width="15.109375" style="21" customWidth="1"/>
    <col min="10" max="10" width="33.44140625" style="21" bestFit="1" customWidth="1"/>
    <col min="11" max="26" width="8.6640625" style="21" customWidth="1"/>
    <col min="27" max="16384" width="14.44140625" style="21"/>
  </cols>
  <sheetData>
    <row r="1" spans="1:10" ht="18.75" customHeight="1">
      <c r="A1" s="74" t="s">
        <v>250</v>
      </c>
      <c r="B1" s="130" t="s">
        <v>13</v>
      </c>
      <c r="C1" s="15" t="str">
        <f>IF(SUM(C4:C24)=0,"",COUNT(C4:C24))</f>
        <v/>
      </c>
      <c r="D1" s="34" t="s">
        <v>37</v>
      </c>
      <c r="E1" s="36"/>
      <c r="F1" s="37"/>
      <c r="G1" s="23"/>
      <c r="H1" s="23"/>
      <c r="I1" s="11"/>
    </row>
    <row r="2" spans="1:10" ht="18.75" customHeight="1">
      <c r="A2" s="75" t="s">
        <v>242</v>
      </c>
      <c r="B2" s="130" t="s">
        <v>27</v>
      </c>
      <c r="C2" s="16" t="str">
        <f>IF(SUM(C4:C24)=0,"",21-C1)</f>
        <v/>
      </c>
      <c r="D2" s="129" t="s">
        <v>38</v>
      </c>
      <c r="E2" s="35"/>
      <c r="F2" s="35"/>
      <c r="G2" s="23"/>
      <c r="H2" s="23"/>
      <c r="I2" s="11"/>
    </row>
    <row r="3" spans="1:10" ht="18.75" customHeight="1">
      <c r="A3" s="130"/>
      <c r="B3" s="135" t="s">
        <v>29</v>
      </c>
      <c r="C3" s="136" t="s">
        <v>15</v>
      </c>
      <c r="D3" s="135" t="s">
        <v>29</v>
      </c>
      <c r="E3" s="136" t="s">
        <v>15</v>
      </c>
      <c r="F3" s="130" t="s">
        <v>36</v>
      </c>
      <c r="G3" s="130" t="s">
        <v>30</v>
      </c>
      <c r="H3" s="130" t="s">
        <v>31</v>
      </c>
      <c r="I3" s="130" t="s">
        <v>32</v>
      </c>
      <c r="J3" s="137" t="s">
        <v>40</v>
      </c>
    </row>
    <row r="4" spans="1:10" ht="14.1" customHeight="1">
      <c r="A4" s="130">
        <v>1</v>
      </c>
      <c r="B4" s="63" t="str">
        <f>'2022年U8後期参加チームリスト'!$D$11</f>
        <v xml:space="preserve">赤堤 </v>
      </c>
      <c r="C4" s="27"/>
      <c r="D4" s="63" t="str">
        <f>'2022年U8後期参加チームリスト'!D12</f>
        <v xml:space="preserve">スピリベル </v>
      </c>
      <c r="E4" s="27"/>
      <c r="F4" s="28"/>
      <c r="G4" s="24" t="str">
        <f>IF(F4=0,"",F4)</f>
        <v/>
      </c>
      <c r="H4" s="29"/>
      <c r="I4" s="29"/>
      <c r="J4" s="76" t="s">
        <v>243</v>
      </c>
    </row>
    <row r="5" spans="1:10" ht="14.1" customHeight="1">
      <c r="A5" s="130">
        <v>2</v>
      </c>
      <c r="B5" s="63" t="str">
        <f>'2022年U8後期参加チームリスト'!$D$11</f>
        <v xml:space="preserve">赤堤 </v>
      </c>
      <c r="C5" s="27"/>
      <c r="D5" s="63" t="str">
        <f>'2022年U8後期参加チームリスト'!D13</f>
        <v>尾山台 B</v>
      </c>
      <c r="E5" s="27"/>
      <c r="F5" s="28"/>
      <c r="G5" s="24" t="str">
        <f t="shared" ref="G5:G24" si="0">IF(F5=0,"",F5)</f>
        <v/>
      </c>
      <c r="H5" s="29"/>
      <c r="I5" s="29"/>
      <c r="J5" s="38">
        <f>COUNTIFS($F$4:$F$24,"&gt;=2022/10/1",$F$4:$F$24,"&lt;=2022/10/31")</f>
        <v>0</v>
      </c>
    </row>
    <row r="6" spans="1:10" ht="14.1" customHeight="1">
      <c r="A6" s="130">
        <v>3</v>
      </c>
      <c r="B6" s="63" t="str">
        <f>'2022年U8後期参加チームリスト'!$D$11</f>
        <v xml:space="preserve">赤堤 </v>
      </c>
      <c r="C6" s="27"/>
      <c r="D6" s="63" t="str">
        <f>'2022年U8後期参加チームリスト'!D14</f>
        <v>笹原 B</v>
      </c>
      <c r="E6" s="27"/>
      <c r="F6" s="28"/>
      <c r="G6" s="24" t="str">
        <f t="shared" si="0"/>
        <v/>
      </c>
      <c r="H6" s="29"/>
      <c r="I6" s="29"/>
      <c r="J6" s="76" t="s">
        <v>245</v>
      </c>
    </row>
    <row r="7" spans="1:10" ht="14.1" customHeight="1">
      <c r="A7" s="130">
        <v>4</v>
      </c>
      <c r="B7" s="63" t="str">
        <f>'2022年U8後期参加チームリスト'!$D$11</f>
        <v xml:space="preserve">赤堤 </v>
      </c>
      <c r="C7" s="27"/>
      <c r="D7" s="63" t="str">
        <f>'2022年U8後期参加チームリスト'!D15</f>
        <v>明正 B</v>
      </c>
      <c r="E7" s="27"/>
      <c r="F7" s="28"/>
      <c r="G7" s="24" t="str">
        <f t="shared" si="0"/>
        <v/>
      </c>
      <c r="H7" s="29"/>
      <c r="I7" s="29"/>
      <c r="J7" s="38">
        <f>COUNTIFS($F$4:$F$24,"&gt;=2022/11/1",$F$4:$F$24,"&lt;=2022/11/30")</f>
        <v>0</v>
      </c>
    </row>
    <row r="8" spans="1:10" ht="14.1" customHeight="1">
      <c r="A8" s="130">
        <v>5</v>
      </c>
      <c r="B8" s="63" t="str">
        <f>'2022年U8後期参加チームリスト'!$D$11</f>
        <v xml:space="preserve">赤堤 </v>
      </c>
      <c r="C8" s="27"/>
      <c r="D8" s="63" t="str">
        <f>'2022年U8後期参加チームリスト'!D16</f>
        <v xml:space="preserve">世田谷 </v>
      </c>
      <c r="E8" s="27"/>
      <c r="F8" s="28"/>
      <c r="G8" s="24" t="str">
        <f t="shared" si="0"/>
        <v/>
      </c>
      <c r="H8" s="29"/>
      <c r="I8" s="29"/>
      <c r="J8" s="76" t="s">
        <v>246</v>
      </c>
    </row>
    <row r="9" spans="1:10" ht="14.1" customHeight="1">
      <c r="A9" s="130">
        <v>6</v>
      </c>
      <c r="B9" s="63" t="str">
        <f>'2022年U8後期参加チームリスト'!$D$11</f>
        <v xml:space="preserve">赤堤 </v>
      </c>
      <c r="C9" s="27"/>
      <c r="D9" s="63" t="str">
        <f>'2022年U8後期参加チームリスト'!D17</f>
        <v>キタミ A</v>
      </c>
      <c r="E9" s="27"/>
      <c r="F9" s="28"/>
      <c r="G9" s="24" t="str">
        <f t="shared" si="0"/>
        <v/>
      </c>
      <c r="H9" s="29"/>
      <c r="I9" s="29"/>
      <c r="J9" s="38">
        <f>COUNTIFS($F$4:$F$24,"&gt;=2022/12/1",$F$4:$F$24,"&lt;=2022/12/31")</f>
        <v>0</v>
      </c>
    </row>
    <row r="10" spans="1:10" ht="14.1" customHeight="1">
      <c r="A10" s="130">
        <v>7</v>
      </c>
      <c r="B10" s="63" t="str">
        <f>'2022年U8後期参加チームリスト'!$D$12</f>
        <v xml:space="preserve">スピリベル </v>
      </c>
      <c r="C10" s="27"/>
      <c r="D10" s="63" t="str">
        <f>'2022年U8後期参加チームリスト'!D13</f>
        <v>尾山台 B</v>
      </c>
      <c r="E10" s="27"/>
      <c r="F10" s="28"/>
      <c r="G10" s="24" t="str">
        <f t="shared" si="0"/>
        <v/>
      </c>
      <c r="H10" s="29"/>
      <c r="I10" s="29"/>
      <c r="J10" s="76" t="s">
        <v>248</v>
      </c>
    </row>
    <row r="11" spans="1:10" ht="14.1" customHeight="1">
      <c r="A11" s="130">
        <v>8</v>
      </c>
      <c r="B11" s="63" t="str">
        <f>'2022年U8後期参加チームリスト'!$D$12</f>
        <v xml:space="preserve">スピリベル </v>
      </c>
      <c r="C11" s="27"/>
      <c r="D11" s="63" t="str">
        <f>'2022年U8後期参加チームリスト'!D14</f>
        <v>笹原 B</v>
      </c>
      <c r="E11" s="27"/>
      <c r="F11" s="28"/>
      <c r="G11" s="24" t="str">
        <f t="shared" si="0"/>
        <v/>
      </c>
      <c r="H11" s="29"/>
      <c r="I11" s="29"/>
      <c r="J11" s="38">
        <f>COUNTIFS($F$4:$F$24,"&gt;=2023/1/1",$F$4:$F$24,"&lt;=2023/1/31")</f>
        <v>0</v>
      </c>
    </row>
    <row r="12" spans="1:10" ht="14.1" customHeight="1">
      <c r="A12" s="130">
        <v>9</v>
      </c>
      <c r="B12" s="63" t="str">
        <f>'2022年U8後期参加チームリスト'!$D$12</f>
        <v xml:space="preserve">スピリベル </v>
      </c>
      <c r="C12" s="27"/>
      <c r="D12" s="63" t="str">
        <f>'2022年U8後期参加チームリスト'!D15</f>
        <v>明正 B</v>
      </c>
      <c r="E12" s="27"/>
      <c r="F12" s="28"/>
      <c r="G12" s="24" t="str">
        <f t="shared" si="0"/>
        <v/>
      </c>
      <c r="H12" s="29"/>
      <c r="I12" s="29"/>
      <c r="J12" s="76" t="s">
        <v>249</v>
      </c>
    </row>
    <row r="13" spans="1:10" ht="14.1" customHeight="1">
      <c r="A13" s="130">
        <v>10</v>
      </c>
      <c r="B13" s="63" t="str">
        <f>'2022年U8後期参加チームリスト'!$D$12</f>
        <v xml:space="preserve">スピリベル </v>
      </c>
      <c r="C13" s="27"/>
      <c r="D13" s="63" t="str">
        <f>'2022年U8後期参加チームリスト'!D16</f>
        <v xml:space="preserve">世田谷 </v>
      </c>
      <c r="E13" s="27"/>
      <c r="F13" s="28"/>
      <c r="G13" s="24" t="str">
        <f t="shared" si="0"/>
        <v/>
      </c>
      <c r="H13" s="29"/>
      <c r="I13" s="29"/>
      <c r="J13" s="64">
        <f>COUNTIFS($F$4:$F$24,"&gt;=2023/2/1",$F$4:$F$24,"&lt;=2023/2/28")</f>
        <v>0</v>
      </c>
    </row>
    <row r="14" spans="1:10" ht="14.1" customHeight="1">
      <c r="A14" s="130">
        <v>11</v>
      </c>
      <c r="B14" s="63" t="str">
        <f>'2022年U8後期参加チームリスト'!$D$12</f>
        <v xml:space="preserve">スピリベル </v>
      </c>
      <c r="C14" s="27"/>
      <c r="D14" s="63" t="str">
        <f>'2022年U8後期参加チームリスト'!D17</f>
        <v>キタミ A</v>
      </c>
      <c r="E14" s="27"/>
      <c r="F14" s="28"/>
      <c r="G14" s="24" t="str">
        <f t="shared" si="0"/>
        <v/>
      </c>
      <c r="H14" s="29"/>
      <c r="I14" s="29"/>
      <c r="J14" s="138" t="s">
        <v>247</v>
      </c>
    </row>
    <row r="15" spans="1:10" ht="14.1" customHeight="1">
      <c r="A15" s="130">
        <v>12</v>
      </c>
      <c r="B15" s="63" t="str">
        <f>'2022年U8後期参加チームリスト'!$D$13</f>
        <v>尾山台 B</v>
      </c>
      <c r="C15" s="27"/>
      <c r="D15" s="63" t="str">
        <f>'2022年U8後期参加チームリスト'!D14</f>
        <v>笹原 B</v>
      </c>
      <c r="E15" s="27"/>
      <c r="F15" s="28"/>
      <c r="G15" s="24" t="str">
        <f t="shared" si="0"/>
        <v/>
      </c>
      <c r="H15" s="29"/>
      <c r="I15" s="29"/>
      <c r="J15" s="40">
        <f>COUNTIFS($F$4:$F$24,"&gt;=2022/9/1",$F$4:$F$24,"&lt;=2023/2/28")</f>
        <v>0</v>
      </c>
    </row>
    <row r="16" spans="1:10" ht="14.1" customHeight="1">
      <c r="A16" s="130">
        <v>13</v>
      </c>
      <c r="B16" s="63" t="str">
        <f>'2022年U8後期参加チームリスト'!$D$13</f>
        <v>尾山台 B</v>
      </c>
      <c r="C16" s="27"/>
      <c r="D16" s="63" t="str">
        <f>'2022年U8後期参加チームリスト'!D15</f>
        <v>明正 B</v>
      </c>
      <c r="E16" s="27"/>
      <c r="F16" s="28"/>
      <c r="G16" s="24" t="str">
        <f t="shared" si="0"/>
        <v/>
      </c>
      <c r="H16" s="29"/>
      <c r="I16" s="29"/>
    </row>
    <row r="17" spans="1:10" ht="14.1" customHeight="1">
      <c r="A17" s="130">
        <v>14</v>
      </c>
      <c r="B17" s="63" t="str">
        <f>'2022年U8後期参加チームリスト'!$D$13</f>
        <v>尾山台 B</v>
      </c>
      <c r="C17" s="27"/>
      <c r="D17" s="63" t="str">
        <f>'2022年U8後期参加チームリスト'!D16</f>
        <v xml:space="preserve">世田谷 </v>
      </c>
      <c r="E17" s="27"/>
      <c r="F17" s="28"/>
      <c r="G17" s="24" t="str">
        <f t="shared" si="0"/>
        <v/>
      </c>
      <c r="H17" s="29"/>
      <c r="I17" s="29"/>
    </row>
    <row r="18" spans="1:10" ht="14.1" customHeight="1">
      <c r="A18" s="130">
        <v>15</v>
      </c>
      <c r="B18" s="63" t="str">
        <f>'2022年U8後期参加チームリスト'!$D$13</f>
        <v>尾山台 B</v>
      </c>
      <c r="C18" s="27"/>
      <c r="D18" s="63" t="str">
        <f>'2022年U8後期参加チームリスト'!D17</f>
        <v>キタミ A</v>
      </c>
      <c r="E18" s="27"/>
      <c r="F18" s="28"/>
      <c r="G18" s="24" t="str">
        <f t="shared" si="0"/>
        <v/>
      </c>
      <c r="H18" s="29"/>
      <c r="I18" s="29"/>
    </row>
    <row r="19" spans="1:10" ht="14.1" customHeight="1">
      <c r="A19" s="130">
        <v>16</v>
      </c>
      <c r="B19" s="63" t="str">
        <f>'2022年U8後期参加チームリスト'!$D$14</f>
        <v>笹原 B</v>
      </c>
      <c r="C19" s="27"/>
      <c r="D19" s="63" t="str">
        <f>'2022年U8後期参加チームリスト'!D15</f>
        <v>明正 B</v>
      </c>
      <c r="E19" s="27"/>
      <c r="F19" s="28"/>
      <c r="G19" s="24" t="str">
        <f t="shared" si="0"/>
        <v/>
      </c>
      <c r="H19" s="29"/>
      <c r="I19" s="29"/>
    </row>
    <row r="20" spans="1:10" ht="14.1" customHeight="1">
      <c r="A20" s="130">
        <v>17</v>
      </c>
      <c r="B20" s="63" t="str">
        <f>'2022年U8後期参加チームリスト'!$D$14</f>
        <v>笹原 B</v>
      </c>
      <c r="C20" s="27"/>
      <c r="D20" s="63" t="str">
        <f>'2022年U8後期参加チームリスト'!D16</f>
        <v xml:space="preserve">世田谷 </v>
      </c>
      <c r="E20" s="27"/>
      <c r="F20" s="28"/>
      <c r="G20" s="24" t="str">
        <f t="shared" si="0"/>
        <v/>
      </c>
      <c r="H20" s="29"/>
      <c r="I20" s="29"/>
    </row>
    <row r="21" spans="1:10" ht="14.1" customHeight="1">
      <c r="A21" s="130">
        <v>18</v>
      </c>
      <c r="B21" s="63" t="str">
        <f>'2022年U8後期参加チームリスト'!$D$14</f>
        <v>笹原 B</v>
      </c>
      <c r="C21" s="27"/>
      <c r="D21" s="63" t="str">
        <f>'2022年U8後期参加チームリスト'!D17</f>
        <v>キタミ A</v>
      </c>
      <c r="E21" s="27"/>
      <c r="F21" s="28"/>
      <c r="G21" s="24" t="str">
        <f t="shared" si="0"/>
        <v/>
      </c>
      <c r="H21" s="29"/>
      <c r="I21" s="29"/>
    </row>
    <row r="22" spans="1:10" ht="14.1" customHeight="1">
      <c r="A22" s="130">
        <v>19</v>
      </c>
      <c r="B22" s="63" t="str">
        <f>'2022年U8後期参加チームリスト'!$D$15</f>
        <v>明正 B</v>
      </c>
      <c r="C22" s="27"/>
      <c r="D22" s="63" t="str">
        <f>'2022年U8後期参加チームリスト'!D16</f>
        <v xml:space="preserve">世田谷 </v>
      </c>
      <c r="E22" s="27"/>
      <c r="F22" s="28"/>
      <c r="G22" s="24" t="str">
        <f t="shared" si="0"/>
        <v/>
      </c>
      <c r="H22" s="29"/>
      <c r="I22" s="29"/>
    </row>
    <row r="23" spans="1:10" ht="14.1" customHeight="1">
      <c r="A23" s="130">
        <v>20</v>
      </c>
      <c r="B23" s="63" t="str">
        <f>'2022年U8後期参加チームリスト'!$D$15</f>
        <v>明正 B</v>
      </c>
      <c r="C23" s="27"/>
      <c r="D23" s="63" t="str">
        <f>'2022年U8後期参加チームリスト'!D17</f>
        <v>キタミ A</v>
      </c>
      <c r="E23" s="27"/>
      <c r="F23" s="28"/>
      <c r="G23" s="24" t="str">
        <f t="shared" si="0"/>
        <v/>
      </c>
      <c r="H23" s="29"/>
      <c r="I23" s="29"/>
    </row>
    <row r="24" spans="1:10" ht="14.1" customHeight="1">
      <c r="A24" s="130">
        <v>21</v>
      </c>
      <c r="B24" s="63" t="str">
        <f>'2022年U8後期参加チームリスト'!$D$16</f>
        <v xml:space="preserve">世田谷 </v>
      </c>
      <c r="C24" s="27"/>
      <c r="D24" s="63" t="str">
        <f>'2022年U8後期参加チームリスト'!D17</f>
        <v>キタミ A</v>
      </c>
      <c r="E24" s="27"/>
      <c r="F24" s="28"/>
      <c r="G24" s="24" t="str">
        <f t="shared" si="0"/>
        <v/>
      </c>
      <c r="H24" s="29"/>
      <c r="I24" s="29"/>
    </row>
    <row r="25" spans="1:10" ht="14.1" customHeight="1">
      <c r="E25" s="21" t="s">
        <v>33</v>
      </c>
      <c r="F25" s="17">
        <v>44835</v>
      </c>
    </row>
    <row r="26" spans="1:10" ht="14.1" customHeight="1"/>
    <row r="27" spans="1:10" ht="14.1" customHeight="1">
      <c r="A27" s="33" t="s">
        <v>35</v>
      </c>
    </row>
    <row r="28" spans="1:10" ht="14.1" customHeight="1">
      <c r="A28" s="139" t="s">
        <v>28</v>
      </c>
      <c r="B28" s="139" t="s">
        <v>29</v>
      </c>
      <c r="C28" s="139" t="s">
        <v>19</v>
      </c>
      <c r="D28" s="139" t="s">
        <v>29</v>
      </c>
      <c r="E28" s="139" t="s">
        <v>19</v>
      </c>
      <c r="F28" s="130" t="s">
        <v>36</v>
      </c>
      <c r="G28" s="139" t="s">
        <v>30</v>
      </c>
      <c r="H28" s="139" t="s">
        <v>31</v>
      </c>
      <c r="I28" s="139" t="s">
        <v>32</v>
      </c>
      <c r="J28" s="140" t="s">
        <v>34</v>
      </c>
    </row>
    <row r="29" spans="1:10" ht="14.1" customHeight="1">
      <c r="A29" s="30"/>
      <c r="B29" s="30"/>
      <c r="C29" s="30"/>
      <c r="D29" s="30"/>
      <c r="E29" s="30"/>
      <c r="F29" s="31"/>
      <c r="G29" s="65"/>
      <c r="H29" s="30"/>
      <c r="I29" s="30"/>
      <c r="J29" s="30"/>
    </row>
    <row r="30" spans="1:10" ht="14.1" customHeight="1">
      <c r="A30" s="30"/>
      <c r="B30" s="32"/>
      <c r="C30" s="30"/>
      <c r="D30" s="32"/>
      <c r="E30" s="30"/>
      <c r="F30" s="31"/>
      <c r="G30" s="65"/>
      <c r="H30" s="30"/>
      <c r="I30" s="30"/>
      <c r="J30" s="30"/>
    </row>
    <row r="31" spans="1:10" ht="14.1" customHeight="1">
      <c r="A31" s="30"/>
      <c r="B31" s="32"/>
      <c r="C31" s="30"/>
      <c r="D31" s="32"/>
      <c r="E31" s="30"/>
      <c r="F31" s="31"/>
      <c r="G31" s="65"/>
      <c r="H31" s="30"/>
      <c r="I31" s="30"/>
      <c r="J31" s="30"/>
    </row>
    <row r="32" spans="1:10" ht="14.1" customHeight="1">
      <c r="A32" s="30"/>
      <c r="B32" s="30"/>
      <c r="C32" s="30"/>
      <c r="D32" s="30"/>
      <c r="E32" s="30"/>
      <c r="F32" s="31"/>
      <c r="G32" s="65"/>
      <c r="H32" s="30"/>
      <c r="I32" s="30"/>
      <c r="J32" s="30"/>
    </row>
    <row r="33" spans="1:10" ht="13.5" customHeight="1">
      <c r="A33" s="30"/>
      <c r="B33" s="30"/>
      <c r="C33" s="30"/>
      <c r="D33" s="30"/>
      <c r="E33" s="30"/>
      <c r="F33" s="31"/>
      <c r="G33" s="65"/>
      <c r="H33" s="30"/>
      <c r="I33" s="30"/>
      <c r="J33" s="30"/>
    </row>
    <row r="34" spans="1:10" ht="13.5" customHeight="1">
      <c r="A34" s="30"/>
      <c r="B34" s="30"/>
      <c r="C34" s="30"/>
      <c r="D34" s="30"/>
      <c r="E34" s="30"/>
      <c r="F34" s="31"/>
      <c r="G34" s="65"/>
      <c r="H34" s="30"/>
      <c r="I34" s="30"/>
      <c r="J34" s="30"/>
    </row>
    <row r="35" spans="1:10" ht="13.5" customHeight="1">
      <c r="A35" s="30"/>
      <c r="B35" s="30"/>
      <c r="C35" s="30"/>
      <c r="D35" s="30"/>
      <c r="E35" s="30"/>
      <c r="F35" s="31"/>
      <c r="G35" s="65"/>
      <c r="H35" s="30"/>
      <c r="I35" s="30"/>
      <c r="J35" s="30"/>
    </row>
    <row r="36" spans="1:10" ht="14.1" customHeight="1">
      <c r="A36" s="30"/>
      <c r="B36" s="30"/>
      <c r="C36" s="30"/>
      <c r="D36" s="30"/>
      <c r="E36" s="30"/>
      <c r="F36" s="31"/>
      <c r="G36" s="65"/>
      <c r="H36" s="30"/>
      <c r="I36" s="30"/>
      <c r="J36" s="30"/>
    </row>
    <row r="37" spans="1:10" ht="14.1" customHeight="1">
      <c r="A37" s="30"/>
      <c r="B37" s="30"/>
      <c r="C37" s="30"/>
      <c r="D37" s="30"/>
      <c r="E37" s="30"/>
      <c r="F37" s="31"/>
      <c r="G37" s="65"/>
      <c r="H37" s="30"/>
      <c r="I37" s="30"/>
      <c r="J37" s="30"/>
    </row>
    <row r="38" spans="1:10" ht="14.1" customHeight="1">
      <c r="A38" s="30"/>
      <c r="B38" s="30"/>
      <c r="C38" s="30"/>
      <c r="D38" s="30"/>
      <c r="E38" s="30"/>
      <c r="F38" s="31"/>
      <c r="G38" s="65"/>
      <c r="H38" s="30"/>
      <c r="I38" s="30"/>
      <c r="J38" s="30"/>
    </row>
    <row r="39" spans="1:10" ht="14.1" customHeight="1">
      <c r="A39" s="30"/>
      <c r="B39" s="32"/>
      <c r="C39" s="30"/>
      <c r="D39" s="32"/>
      <c r="E39" s="30"/>
      <c r="F39" s="31"/>
      <c r="G39" s="65"/>
      <c r="H39" s="30"/>
      <c r="I39" s="30"/>
      <c r="J39" s="30"/>
    </row>
    <row r="40" spans="1:10" ht="14.1" customHeight="1">
      <c r="A40" s="30"/>
      <c r="B40" s="32"/>
      <c r="C40" s="30"/>
      <c r="D40" s="32"/>
      <c r="E40" s="30"/>
      <c r="F40" s="31"/>
      <c r="G40" s="65"/>
      <c r="H40" s="30"/>
      <c r="I40" s="30"/>
      <c r="J40" s="30"/>
    </row>
    <row r="41" spans="1:10" ht="14.1" customHeight="1">
      <c r="A41" s="30"/>
      <c r="B41" s="30"/>
      <c r="C41" s="30"/>
      <c r="D41" s="30"/>
      <c r="E41" s="30"/>
      <c r="F41" s="31"/>
      <c r="G41" s="65"/>
      <c r="H41" s="30"/>
      <c r="I41" s="30"/>
      <c r="J41" s="30"/>
    </row>
    <row r="42" spans="1:10" ht="14.1" customHeight="1">
      <c r="A42" s="30"/>
      <c r="B42" s="30"/>
      <c r="C42" s="30"/>
      <c r="D42" s="30"/>
      <c r="E42" s="30"/>
      <c r="F42" s="31"/>
      <c r="G42" s="65"/>
      <c r="H42" s="30"/>
      <c r="I42" s="30"/>
      <c r="J42" s="30"/>
    </row>
    <row r="43" spans="1:10" ht="14.1" customHeight="1">
      <c r="A43" s="30"/>
      <c r="B43" s="30"/>
      <c r="C43" s="30"/>
      <c r="D43" s="30"/>
      <c r="E43" s="30"/>
      <c r="F43" s="31"/>
      <c r="G43" s="65"/>
      <c r="H43" s="30"/>
      <c r="I43" s="30"/>
      <c r="J43" s="30"/>
    </row>
    <row r="44" spans="1:10" ht="14.1" customHeight="1">
      <c r="A44" s="30"/>
      <c r="B44" s="30"/>
      <c r="C44" s="30"/>
      <c r="D44" s="30"/>
      <c r="E44" s="30"/>
      <c r="F44" s="31"/>
      <c r="G44" s="65"/>
      <c r="H44" s="30"/>
      <c r="I44" s="30"/>
      <c r="J44" s="30"/>
    </row>
    <row r="45" spans="1:10" ht="14.1" customHeight="1">
      <c r="A45" s="30"/>
      <c r="B45" s="30"/>
      <c r="C45" s="30"/>
      <c r="D45" s="30"/>
      <c r="E45" s="30"/>
      <c r="F45" s="31"/>
      <c r="G45" s="65"/>
      <c r="H45" s="30"/>
      <c r="I45" s="30"/>
      <c r="J45" s="30"/>
    </row>
    <row r="46" spans="1:10" ht="14.1" customHeight="1">
      <c r="A46" s="30"/>
      <c r="B46" s="30"/>
      <c r="C46" s="30"/>
      <c r="D46" s="30"/>
      <c r="E46" s="30"/>
      <c r="F46" s="31"/>
      <c r="G46" s="65"/>
      <c r="H46" s="30"/>
      <c r="I46" s="30"/>
      <c r="J46" s="30"/>
    </row>
    <row r="47" spans="1:10" ht="14.1" customHeight="1">
      <c r="A47" s="30"/>
      <c r="B47" s="30"/>
      <c r="C47" s="30"/>
      <c r="D47" s="30"/>
      <c r="E47" s="30"/>
      <c r="F47" s="31"/>
      <c r="G47" s="65"/>
      <c r="H47" s="30"/>
      <c r="I47" s="30"/>
      <c r="J47" s="30"/>
    </row>
    <row r="48" spans="1:10" ht="14.1" customHeight="1">
      <c r="A48" s="30"/>
      <c r="B48" s="30"/>
      <c r="C48" s="30"/>
      <c r="D48" s="30"/>
      <c r="E48" s="30"/>
      <c r="F48" s="31"/>
      <c r="G48" s="65"/>
      <c r="H48" s="30"/>
      <c r="I48" s="30"/>
      <c r="J48" s="30"/>
    </row>
    <row r="49" spans="1:10" ht="14.1" customHeight="1">
      <c r="A49" s="30"/>
      <c r="B49" s="30"/>
      <c r="C49" s="30"/>
      <c r="D49" s="30"/>
      <c r="E49" s="30"/>
      <c r="F49" s="31"/>
      <c r="G49" s="65"/>
      <c r="H49" s="30"/>
      <c r="I49" s="30"/>
      <c r="J49" s="30"/>
    </row>
    <row r="50" spans="1:10" ht="14.1" customHeight="1">
      <c r="A50" s="30"/>
      <c r="B50" s="30"/>
      <c r="C50" s="30"/>
      <c r="D50" s="30"/>
      <c r="E50" s="30"/>
      <c r="F50" s="31"/>
      <c r="G50" s="65"/>
      <c r="H50" s="30"/>
      <c r="I50" s="30"/>
      <c r="J50" s="30"/>
    </row>
    <row r="51" spans="1:10" ht="14.1" customHeight="1">
      <c r="A51" s="30"/>
      <c r="B51" s="30"/>
      <c r="C51" s="30"/>
      <c r="D51" s="30"/>
      <c r="E51" s="30"/>
      <c r="F51" s="31"/>
      <c r="G51" s="65"/>
      <c r="H51" s="30"/>
      <c r="I51" s="30"/>
      <c r="J51" s="30"/>
    </row>
    <row r="52" spans="1:10" ht="14.1" customHeight="1">
      <c r="A52" s="30"/>
      <c r="B52" s="30"/>
      <c r="C52" s="30"/>
      <c r="D52" s="30"/>
      <c r="E52" s="30"/>
      <c r="F52" s="31"/>
      <c r="G52" s="65"/>
      <c r="H52" s="30"/>
      <c r="I52" s="30"/>
      <c r="J52" s="30"/>
    </row>
    <row r="53" spans="1:10" ht="14.1" customHeight="1">
      <c r="A53" s="30"/>
      <c r="B53" s="30"/>
      <c r="C53" s="30"/>
      <c r="D53" s="30"/>
      <c r="E53" s="30"/>
      <c r="F53" s="31"/>
      <c r="G53" s="65"/>
      <c r="H53" s="30"/>
      <c r="I53" s="30"/>
      <c r="J53" s="30"/>
    </row>
    <row r="54" spans="1:10" ht="14.1" customHeight="1">
      <c r="A54" s="30"/>
      <c r="B54" s="30"/>
      <c r="C54" s="30"/>
      <c r="D54" s="30"/>
      <c r="E54" s="30"/>
      <c r="F54" s="31"/>
      <c r="G54" s="65"/>
      <c r="H54" s="30"/>
      <c r="I54" s="30"/>
      <c r="J54" s="30"/>
    </row>
    <row r="55" spans="1:10" ht="14.1" customHeight="1">
      <c r="A55" s="30"/>
      <c r="B55" s="30"/>
      <c r="C55" s="30"/>
      <c r="D55" s="30"/>
      <c r="E55" s="30"/>
      <c r="F55" s="31"/>
      <c r="G55" s="65"/>
      <c r="H55" s="30"/>
      <c r="I55" s="30"/>
      <c r="J55" s="30"/>
    </row>
    <row r="56" spans="1:10" ht="14.1" customHeight="1">
      <c r="A56" s="30"/>
      <c r="B56" s="30"/>
      <c r="C56" s="30"/>
      <c r="D56" s="30"/>
      <c r="E56" s="30"/>
      <c r="F56" s="31"/>
      <c r="G56" s="65"/>
      <c r="H56" s="30"/>
      <c r="I56" s="30"/>
      <c r="J56" s="30"/>
    </row>
    <row r="57" spans="1:10" ht="14.1" customHeight="1">
      <c r="A57" s="30"/>
      <c r="B57" s="30"/>
      <c r="C57" s="30"/>
      <c r="D57" s="30"/>
      <c r="E57" s="30"/>
      <c r="F57" s="31"/>
      <c r="G57" s="65"/>
      <c r="H57" s="30"/>
      <c r="I57" s="30"/>
      <c r="J57" s="30"/>
    </row>
    <row r="58" spans="1:10" ht="14.1" customHeight="1">
      <c r="A58" s="30"/>
      <c r="B58" s="30"/>
      <c r="C58" s="30"/>
      <c r="D58" s="30"/>
      <c r="E58" s="30"/>
      <c r="F58" s="31"/>
      <c r="G58" s="65"/>
      <c r="H58" s="30"/>
      <c r="I58" s="30"/>
      <c r="J58" s="30"/>
    </row>
    <row r="59" spans="1:10" ht="14.1" customHeight="1">
      <c r="A59" s="30"/>
      <c r="B59" s="30"/>
      <c r="C59" s="30"/>
      <c r="D59" s="30"/>
      <c r="E59" s="30"/>
      <c r="F59" s="31"/>
      <c r="G59" s="65"/>
      <c r="H59" s="30"/>
      <c r="I59" s="30"/>
      <c r="J59" s="30"/>
    </row>
    <row r="60" spans="1:10" ht="14.1" customHeight="1">
      <c r="A60" s="30"/>
      <c r="B60" s="30"/>
      <c r="C60" s="30"/>
      <c r="D60" s="30"/>
      <c r="E60" s="30"/>
      <c r="F60" s="31"/>
      <c r="G60" s="65"/>
      <c r="H60" s="30"/>
      <c r="I60" s="30"/>
      <c r="J60" s="30"/>
    </row>
    <row r="61" spans="1:10" ht="14.1" customHeight="1">
      <c r="A61" s="30"/>
      <c r="B61" s="30"/>
      <c r="C61" s="30"/>
      <c r="D61" s="30"/>
      <c r="E61" s="30"/>
      <c r="F61" s="31"/>
      <c r="G61" s="65"/>
      <c r="H61" s="30"/>
      <c r="I61" s="30"/>
      <c r="J61" s="30"/>
    </row>
    <row r="62" spans="1:10" ht="14.1" customHeight="1">
      <c r="F62" s="22"/>
    </row>
    <row r="63" spans="1:10" ht="14.1" customHeight="1">
      <c r="F63" s="22"/>
    </row>
    <row r="64" spans="1:10" ht="14.1" customHeight="1">
      <c r="F64" s="22"/>
    </row>
    <row r="65" spans="6:6" ht="14.1" customHeight="1">
      <c r="F65" s="22"/>
    </row>
    <row r="66" spans="6:6" ht="14.1" customHeight="1">
      <c r="F66" s="22"/>
    </row>
    <row r="67" spans="6:6" ht="14.1" customHeight="1">
      <c r="F67" s="22"/>
    </row>
    <row r="68" spans="6:6" ht="14.1" customHeight="1">
      <c r="F68" s="22"/>
    </row>
    <row r="69" spans="6:6" ht="14.1" customHeight="1">
      <c r="F69" s="22"/>
    </row>
    <row r="70" spans="6:6" ht="13.5" customHeight="1">
      <c r="F70" s="22"/>
    </row>
    <row r="71" spans="6:6" ht="13.5" customHeight="1">
      <c r="F71" s="22"/>
    </row>
    <row r="72" spans="6:6" ht="13.5" customHeight="1">
      <c r="F72" s="22"/>
    </row>
    <row r="73" spans="6:6" ht="13.5" customHeight="1">
      <c r="F73" s="22"/>
    </row>
    <row r="74" spans="6:6" ht="13.5" customHeight="1">
      <c r="F74" s="22"/>
    </row>
    <row r="75" spans="6:6" ht="13.5" customHeight="1">
      <c r="F75" s="22"/>
    </row>
    <row r="76" spans="6:6" ht="13.5" customHeight="1">
      <c r="F76" s="22"/>
    </row>
    <row r="77" spans="6:6" ht="13.5" customHeight="1">
      <c r="F77" s="22"/>
    </row>
    <row r="78" spans="6:6" ht="13.5" customHeight="1">
      <c r="F78" s="22"/>
    </row>
    <row r="79" spans="6:6" ht="13.5" customHeight="1">
      <c r="F79" s="22"/>
    </row>
    <row r="80" spans="6:6" ht="13.5" customHeight="1">
      <c r="F80" s="22"/>
    </row>
    <row r="81" spans="6:6" ht="13.5" customHeight="1">
      <c r="F81" s="22"/>
    </row>
    <row r="82" spans="6:6" ht="13.5" customHeight="1">
      <c r="F82" s="22"/>
    </row>
    <row r="83" spans="6:6" ht="13.5" customHeight="1">
      <c r="F83" s="22"/>
    </row>
    <row r="84" spans="6:6" ht="13.5" customHeight="1">
      <c r="F84" s="22"/>
    </row>
    <row r="85" spans="6:6" ht="13.5" customHeight="1">
      <c r="F85" s="22"/>
    </row>
    <row r="86" spans="6:6" ht="13.5" customHeight="1">
      <c r="F86" s="22"/>
    </row>
    <row r="87" spans="6:6" ht="13.5" customHeight="1">
      <c r="F87" s="22"/>
    </row>
    <row r="88" spans="6:6" ht="13.5" customHeight="1">
      <c r="F88" s="22"/>
    </row>
    <row r="89" spans="6:6" ht="13.5" customHeight="1">
      <c r="F89" s="22"/>
    </row>
    <row r="90" spans="6:6" ht="13.5" customHeight="1">
      <c r="F90" s="22"/>
    </row>
    <row r="91" spans="6:6" ht="13.5" customHeight="1">
      <c r="F91" s="22"/>
    </row>
    <row r="92" spans="6:6" ht="13.5" customHeight="1">
      <c r="F92" s="22"/>
    </row>
    <row r="93" spans="6:6" ht="13.5" customHeight="1">
      <c r="F93" s="22"/>
    </row>
    <row r="94" spans="6:6" ht="13.5" customHeight="1">
      <c r="F94" s="22"/>
    </row>
    <row r="95" spans="6:6" ht="13.5" customHeight="1">
      <c r="F95" s="22"/>
    </row>
    <row r="96" spans="6:6" ht="13.5" customHeight="1">
      <c r="F96" s="22"/>
    </row>
    <row r="97" spans="6:6" ht="13.5" customHeight="1">
      <c r="F97" s="22"/>
    </row>
    <row r="98" spans="6:6" ht="13.5" customHeight="1">
      <c r="F98" s="22"/>
    </row>
    <row r="99" spans="6:6" ht="13.5" customHeight="1">
      <c r="F99" s="22"/>
    </row>
    <row r="100" spans="6:6" ht="13.5" customHeight="1">
      <c r="F100" s="22"/>
    </row>
    <row r="101" spans="6:6" ht="13.5" customHeight="1">
      <c r="F101" s="22"/>
    </row>
    <row r="102" spans="6:6" ht="13.5" customHeight="1">
      <c r="F102" s="22"/>
    </row>
    <row r="103" spans="6:6" ht="13.5" customHeight="1">
      <c r="F103" s="22"/>
    </row>
    <row r="104" spans="6:6" ht="13.5" customHeight="1">
      <c r="F104" s="22"/>
    </row>
    <row r="105" spans="6:6" ht="13.5" customHeight="1">
      <c r="F105" s="22"/>
    </row>
    <row r="106" spans="6:6" ht="13.5" customHeight="1">
      <c r="F106" s="22"/>
    </row>
    <row r="107" spans="6:6" ht="13.5" customHeight="1">
      <c r="F107" s="22"/>
    </row>
    <row r="108" spans="6:6" ht="13.5" customHeight="1">
      <c r="F108" s="22"/>
    </row>
    <row r="109" spans="6:6" ht="13.5" customHeight="1">
      <c r="F109" s="22"/>
    </row>
    <row r="110" spans="6:6" ht="13.5" customHeight="1"/>
    <row r="111" spans="6:6" ht="13.5" customHeight="1"/>
    <row r="112" spans="6:6"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sheetData>
  <sheetProtection sheet="1" objects="1" scenarios="1" formatCells="0" selectLockedCells="1"/>
  <phoneticPr fontId="2"/>
  <conditionalFormatting sqref="G1 G4:G24">
    <cfRule type="cellIs" dxfId="31" priority="3" stopIfTrue="1" operator="equal">
      <formula>"日"</formula>
    </cfRule>
  </conditionalFormatting>
  <conditionalFormatting sqref="G1 G4:G24">
    <cfRule type="cellIs" dxfId="30" priority="4" stopIfTrue="1" operator="equal">
      <formula>"土"</formula>
    </cfRule>
  </conditionalFormatting>
  <conditionalFormatting sqref="F4:F24">
    <cfRule type="cellIs" dxfId="29" priority="5" stopIfTrue="1" operator="greaterThan">
      <formula>$F$1</formula>
    </cfRule>
  </conditionalFormatting>
  <conditionalFormatting sqref="F25">
    <cfRule type="cellIs" dxfId="28" priority="6" stopIfTrue="1" operator="greaterThan">
      <formula>$F$1</formula>
    </cfRule>
  </conditionalFormatting>
  <conditionalFormatting sqref="G29:G61">
    <cfRule type="cellIs" dxfId="27" priority="1" stopIfTrue="1" operator="equal">
      <formula>"日"</formula>
    </cfRule>
  </conditionalFormatting>
  <conditionalFormatting sqref="G29:G61">
    <cfRule type="cellIs" dxfId="26" priority="2" stopIfTrue="1" operator="equal">
      <formula>"土"</formula>
    </cfRule>
  </conditionalFormatting>
  <dataValidations count="3">
    <dataValidation type="date" operator="greaterThanOrEqual" allowBlank="1" showInputMessage="1" showErrorMessage="1" sqref="F4:F24">
      <formula1>F25</formula1>
    </dataValidation>
    <dataValidation type="date" operator="greaterThanOrEqual" allowBlank="1" showInputMessage="1" showErrorMessage="1" sqref="F29:F61">
      <formula1>F25</formula1>
    </dataValidation>
    <dataValidation type="whole" allowBlank="1" showInputMessage="1" showErrorMessage="1" sqref="C4:C24 E4:E24">
      <formula1>0</formula1>
      <formula2>100</formula2>
    </dataValidation>
  </dataValidations>
  <pageMargins left="0.34" right="0.24" top="0.52" bottom="0.54" header="0" footer="0"/>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'2022年U8後期参加チームリスト'!$D$11:$D$17</xm:f>
          </x14:formula1>
          <xm:sqref>B29:B61 D29:D61 I29:I61 I4:I24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L21"/>
  <sheetViews>
    <sheetView showGridLines="0" view="pageBreakPreview" zoomScaleNormal="90" zoomScaleSheetLayoutView="100" workbookViewId="0">
      <selection activeCell="O11" sqref="O11:Q11"/>
    </sheetView>
  </sheetViews>
  <sheetFormatPr defaultColWidth="14.44140625" defaultRowHeight="15" customHeight="1"/>
  <cols>
    <col min="1" max="1" width="4.109375" style="89" customWidth="1"/>
    <col min="2" max="2" width="17.109375" style="89" customWidth="1"/>
    <col min="3" max="3" width="4.6640625" style="89" customWidth="1"/>
    <col min="4" max="4" width="3.6640625" style="89" customWidth="1"/>
    <col min="5" max="6" width="4.6640625" style="89" customWidth="1"/>
    <col min="7" max="7" width="3.6640625" style="89" customWidth="1"/>
    <col min="8" max="9" width="4.6640625" style="89" customWidth="1"/>
    <col min="10" max="10" width="3.6640625" style="89" customWidth="1"/>
    <col min="11" max="12" width="4.6640625" style="89" customWidth="1"/>
    <col min="13" max="13" width="3.6640625" style="89" customWidth="1"/>
    <col min="14" max="15" width="4.6640625" style="89" customWidth="1"/>
    <col min="16" max="16" width="3.6640625" style="89" customWidth="1"/>
    <col min="17" max="18" width="4.6640625" style="89" customWidth="1"/>
    <col min="19" max="19" width="3.6640625" style="89" customWidth="1"/>
    <col min="20" max="21" width="4.6640625" style="89" customWidth="1"/>
    <col min="22" max="22" width="3.6640625" style="89" customWidth="1"/>
    <col min="23" max="23" width="4.6640625" style="89" customWidth="1"/>
    <col min="24" max="28" width="5" style="89" customWidth="1"/>
    <col min="29" max="32" width="6.6640625" style="89" customWidth="1"/>
    <col min="33" max="33" width="7.6640625" style="89" hidden="1" customWidth="1"/>
    <col min="34" max="34" width="6.6640625" style="89" customWidth="1"/>
    <col min="35" max="35" width="1.33203125" style="89" customWidth="1"/>
    <col min="36" max="36" width="2.33203125" style="89" customWidth="1"/>
    <col min="37" max="37" width="3" style="89" customWidth="1"/>
    <col min="38" max="52" width="8.6640625" style="89" customWidth="1"/>
    <col min="53" max="16384" width="14.44140625" style="89"/>
  </cols>
  <sheetData>
    <row r="1" spans="1:38" ht="18" customHeight="1" thickBot="1">
      <c r="B1" s="1"/>
      <c r="C1" s="2"/>
      <c r="D1" s="3"/>
      <c r="E1" s="2"/>
      <c r="F1" s="2"/>
      <c r="G1" s="3"/>
      <c r="H1" s="2"/>
      <c r="I1" s="2"/>
      <c r="J1" s="3"/>
      <c r="K1" s="2"/>
      <c r="L1" s="2"/>
      <c r="N1" s="2"/>
      <c r="O1" s="2"/>
      <c r="Q1" s="2"/>
      <c r="R1" s="2"/>
      <c r="T1" s="2"/>
      <c r="U1" s="2"/>
      <c r="W1" s="2"/>
      <c r="AH1" s="4"/>
    </row>
    <row r="2" spans="1:38" ht="31.5" customHeight="1" thickBot="1">
      <c r="A2" s="141" t="s">
        <v>251</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3"/>
    </row>
    <row r="3" spans="1:38" ht="18" customHeight="1">
      <c r="A3" s="3"/>
      <c r="B3" s="5"/>
      <c r="C3" s="6"/>
      <c r="D3" s="7"/>
      <c r="E3" s="6"/>
      <c r="F3" s="6"/>
      <c r="G3" s="7"/>
      <c r="H3" s="6"/>
      <c r="I3" s="6"/>
      <c r="J3" s="7"/>
      <c r="K3" s="6"/>
      <c r="L3" s="6"/>
      <c r="M3" s="8"/>
      <c r="N3" s="6"/>
      <c r="O3" s="6"/>
      <c r="P3" s="8"/>
      <c r="Q3" s="6"/>
      <c r="R3" s="6"/>
      <c r="S3" s="8"/>
      <c r="T3" s="6"/>
      <c r="U3" s="6"/>
      <c r="V3" s="8"/>
      <c r="W3" s="6"/>
      <c r="X3" s="8"/>
      <c r="Y3" s="8"/>
      <c r="Z3" s="8"/>
      <c r="AA3" s="8"/>
      <c r="AB3" s="8"/>
      <c r="AC3" s="3"/>
      <c r="AD3" s="3"/>
      <c r="AE3" s="3"/>
      <c r="AF3" s="3"/>
      <c r="AG3" s="3"/>
      <c r="AH3" s="9"/>
    </row>
    <row r="4" spans="1:38" ht="18" customHeight="1">
      <c r="A4" s="3"/>
      <c r="B4" s="134" t="s">
        <v>39</v>
      </c>
      <c r="C4" s="6"/>
      <c r="D4" s="7"/>
      <c r="E4" s="6"/>
      <c r="F4" s="6"/>
      <c r="G4" s="7"/>
      <c r="H4" s="6"/>
      <c r="I4" s="6"/>
      <c r="J4" s="7"/>
      <c r="K4" s="6"/>
      <c r="L4" s="6"/>
      <c r="M4" s="8"/>
      <c r="N4" s="6"/>
      <c r="O4" s="6"/>
      <c r="P4" s="8"/>
      <c r="Q4" s="6"/>
      <c r="R4" s="6"/>
      <c r="S4" s="8"/>
      <c r="T4" s="6"/>
      <c r="U4" s="6"/>
      <c r="V4" s="8"/>
      <c r="W4" s="6"/>
      <c r="X4" s="8"/>
      <c r="Y4" s="8"/>
      <c r="Z4" s="8"/>
      <c r="AA4" s="8"/>
      <c r="AB4" s="8"/>
      <c r="AC4" s="259">
        <f>MAX(Bブロック進行表!F4:F25)</f>
        <v>44835</v>
      </c>
      <c r="AD4" s="260"/>
      <c r="AE4" s="260"/>
      <c r="AF4" s="260"/>
      <c r="AG4" s="8"/>
      <c r="AH4" s="10" t="s">
        <v>18</v>
      </c>
      <c r="AL4" s="89" t="s">
        <v>19</v>
      </c>
    </row>
    <row r="5" spans="1:38" ht="22.5" customHeight="1">
      <c r="A5" s="272"/>
      <c r="B5" s="273"/>
      <c r="C5" s="276" t="str">
        <f>B7</f>
        <v xml:space="preserve">赤堤 </v>
      </c>
      <c r="D5" s="277"/>
      <c r="E5" s="278"/>
      <c r="F5" s="276" t="str">
        <f>B9</f>
        <v xml:space="preserve">スピリベル </v>
      </c>
      <c r="G5" s="277"/>
      <c r="H5" s="278"/>
      <c r="I5" s="276" t="str">
        <f>B11</f>
        <v>尾山台 B</v>
      </c>
      <c r="J5" s="277"/>
      <c r="K5" s="278"/>
      <c r="L5" s="276" t="str">
        <f>B13</f>
        <v>笹原 B</v>
      </c>
      <c r="M5" s="277"/>
      <c r="N5" s="278"/>
      <c r="O5" s="276" t="str">
        <f>B15</f>
        <v>明正 B</v>
      </c>
      <c r="P5" s="277"/>
      <c r="Q5" s="278"/>
      <c r="R5" s="276" t="str">
        <f>B17</f>
        <v xml:space="preserve">世田谷 </v>
      </c>
      <c r="S5" s="277"/>
      <c r="T5" s="278"/>
      <c r="U5" s="276" t="str">
        <f>B19</f>
        <v>キタミ A</v>
      </c>
      <c r="V5" s="277"/>
      <c r="W5" s="278"/>
      <c r="X5" s="282" t="s">
        <v>13</v>
      </c>
      <c r="Y5" s="288" t="s">
        <v>20</v>
      </c>
      <c r="Z5" s="295" t="s">
        <v>21</v>
      </c>
      <c r="AA5" s="295" t="s">
        <v>22</v>
      </c>
      <c r="AB5" s="288" t="s">
        <v>23</v>
      </c>
      <c r="AC5" s="284" t="s">
        <v>14</v>
      </c>
      <c r="AD5" s="284" t="s">
        <v>15</v>
      </c>
      <c r="AE5" s="284" t="s">
        <v>16</v>
      </c>
      <c r="AF5" s="286" t="s">
        <v>24</v>
      </c>
      <c r="AG5" s="288" t="s">
        <v>25</v>
      </c>
      <c r="AH5" s="289" t="s">
        <v>17</v>
      </c>
    </row>
    <row r="6" spans="1:38" ht="22.5" customHeight="1">
      <c r="A6" s="274"/>
      <c r="B6" s="275"/>
      <c r="C6" s="279"/>
      <c r="D6" s="280"/>
      <c r="E6" s="281"/>
      <c r="F6" s="279"/>
      <c r="G6" s="280"/>
      <c r="H6" s="281"/>
      <c r="I6" s="279"/>
      <c r="J6" s="280"/>
      <c r="K6" s="281"/>
      <c r="L6" s="279"/>
      <c r="M6" s="280"/>
      <c r="N6" s="281"/>
      <c r="O6" s="279"/>
      <c r="P6" s="280"/>
      <c r="Q6" s="281"/>
      <c r="R6" s="279"/>
      <c r="S6" s="280"/>
      <c r="T6" s="281"/>
      <c r="U6" s="279"/>
      <c r="V6" s="280"/>
      <c r="W6" s="281"/>
      <c r="X6" s="283"/>
      <c r="Y6" s="275"/>
      <c r="Z6" s="285"/>
      <c r="AA6" s="285"/>
      <c r="AB6" s="275"/>
      <c r="AC6" s="285"/>
      <c r="AD6" s="285"/>
      <c r="AE6" s="285"/>
      <c r="AF6" s="287"/>
      <c r="AG6" s="275"/>
      <c r="AH6" s="290"/>
    </row>
    <row r="7" spans="1:38" ht="22.5" customHeight="1">
      <c r="A7" s="291">
        <v>1</v>
      </c>
      <c r="B7" s="293" t="str">
        <f>'2022年U8後期参加チームリスト'!D11</f>
        <v xml:space="preserve">赤堤 </v>
      </c>
      <c r="C7" s="122"/>
      <c r="D7" s="123"/>
      <c r="E7" s="124"/>
      <c r="F7" s="242" t="str">
        <f>IF(ISTEXT(F8),"",IF(F8-H8&gt;0,"○",IF(H8-F8&gt;0,"●",IF(F8-H8=0,"△"))))</f>
        <v/>
      </c>
      <c r="G7" s="243"/>
      <c r="H7" s="244"/>
      <c r="I7" s="242" t="str">
        <f>IF(ISTEXT(I8),"",IF(I8-K8&gt;0,"○",IF(K8-I8&gt;0,"●",IF(I8-K8=0,"△"))))</f>
        <v/>
      </c>
      <c r="J7" s="243"/>
      <c r="K7" s="244"/>
      <c r="L7" s="242" t="str">
        <f>IF(ISTEXT(L8),"",IF(L8-N8&gt;0,"○",IF(N8-L8&gt;0,"●",IF(L8-N8=0,"△"))))</f>
        <v/>
      </c>
      <c r="M7" s="243"/>
      <c r="N7" s="244"/>
      <c r="O7" s="242" t="str">
        <f>IF(ISTEXT(O8),"",IF(O8-Q8&gt;0,"○",IF(Q8-O8&gt;0,"●",IF(O8-Q8=0,"△"))))</f>
        <v/>
      </c>
      <c r="P7" s="243"/>
      <c r="Q7" s="244"/>
      <c r="R7" s="242" t="str">
        <f>IF(ISTEXT(R8),"",IF(R8-T8&gt;0,"○",IF(T8-R8&gt;0,"●",IF(R8-T8=0,"△"))))</f>
        <v/>
      </c>
      <c r="S7" s="243"/>
      <c r="T7" s="244"/>
      <c r="U7" s="242" t="str">
        <f>IF(ISTEXT(U8),"",IF(U8-W8&gt;0,"○",IF(W8-U8&gt;0,"●",IF(U8-W8=0,"△"))))</f>
        <v/>
      </c>
      <c r="V7" s="243"/>
      <c r="W7" s="244"/>
      <c r="X7" s="234">
        <f>COUNT(C8:W8)/2</f>
        <v>0</v>
      </c>
      <c r="Y7" s="229">
        <f>6-X7</f>
        <v>6</v>
      </c>
      <c r="Z7" s="229" t="str">
        <f>IF(X7=0,"",COUNTIF(C7:W7,"○"))</f>
        <v/>
      </c>
      <c r="AA7" s="229" t="str">
        <f>IF(X7=0,"",COUNTIF(C7:W7,"●"))</f>
        <v/>
      </c>
      <c r="AB7" s="238" t="str">
        <f>IF(X7=0,"",COUNTIF(C7:W7,"△"))</f>
        <v/>
      </c>
      <c r="AC7" s="229" t="str">
        <f>IF(X7=0,"",Z7*3+AB7*1)</f>
        <v/>
      </c>
      <c r="AD7" s="229" t="str">
        <f>IF(X7=0,"",SUM(C8,F8,I8,L8,O8,R8,U8,,))</f>
        <v/>
      </c>
      <c r="AE7" s="229" t="str">
        <f>IF(X7=0,"",SUM(E8,H8,K8,N8,Q8,T8,W8,,))</f>
        <v/>
      </c>
      <c r="AF7" s="236" t="str">
        <f>IF(X7=0,"",AD7-AE7)</f>
        <v/>
      </c>
      <c r="AG7" s="232" t="str">
        <f>IF(X7=0,"",AC7+1/10000*AF7)</f>
        <v/>
      </c>
      <c r="AH7" s="227" t="str">
        <f>IF(X7=0,"",RANK(AG7,$AG$5:$AG$20,0))</f>
        <v/>
      </c>
      <c r="AK7" s="11"/>
    </row>
    <row r="8" spans="1:38" ht="22.5" customHeight="1">
      <c r="A8" s="292"/>
      <c r="B8" s="294"/>
      <c r="C8" s="125"/>
      <c r="D8" s="126"/>
      <c r="E8" s="127"/>
      <c r="F8" s="14" t="str">
        <f>IF(ISBLANK(Bブロック進行表!$C4),"",Bブロック進行表!$C4)</f>
        <v/>
      </c>
      <c r="G8" s="12" t="s">
        <v>26</v>
      </c>
      <c r="H8" s="13" t="str">
        <f>IF(ISBLANK(Bブロック進行表!$E4),"",Bブロック進行表!$E4)</f>
        <v/>
      </c>
      <c r="I8" s="14" t="str">
        <f>IF(ISBLANK(Bブロック進行表!$C5),"",Bブロック進行表!$C5)</f>
        <v/>
      </c>
      <c r="J8" s="12" t="s">
        <v>26</v>
      </c>
      <c r="K8" s="13" t="str">
        <f>IF(ISBLANK(Bブロック進行表!$E5),"",Bブロック進行表!$E5)</f>
        <v/>
      </c>
      <c r="L8" s="14" t="str">
        <f>IF(ISBLANK(Bブロック進行表!$C6),"",Bブロック進行表!$C6)</f>
        <v/>
      </c>
      <c r="M8" s="12" t="s">
        <v>26</v>
      </c>
      <c r="N8" s="13" t="str">
        <f>IF(ISBLANK(Bブロック進行表!$E6),"",Bブロック進行表!$E6)</f>
        <v/>
      </c>
      <c r="O8" s="14" t="str">
        <f>IF(ISBLANK(Bブロック進行表!$C7),"",Bブロック進行表!$C7)</f>
        <v/>
      </c>
      <c r="P8" s="12" t="s">
        <v>26</v>
      </c>
      <c r="Q8" s="13" t="str">
        <f>IF(ISBLANK(Bブロック進行表!$E7),"",Bブロック進行表!$E7)</f>
        <v/>
      </c>
      <c r="R8" s="14" t="str">
        <f>IF(ISBLANK(Bブロック進行表!$C8),"",Bブロック進行表!$C8)</f>
        <v/>
      </c>
      <c r="S8" s="12" t="s">
        <v>26</v>
      </c>
      <c r="T8" s="13" t="str">
        <f>IF(ISBLANK(Bブロック進行表!$E8),"",Bブロック進行表!$E8)</f>
        <v/>
      </c>
      <c r="U8" s="14" t="str">
        <f>IF(ISBLANK(Bブロック進行表!$C9),"",Bブロック進行表!$C9)</f>
        <v/>
      </c>
      <c r="V8" s="12" t="s">
        <v>26</v>
      </c>
      <c r="W8" s="13" t="str">
        <f>IF(ISBLANK(Bブロック進行表!$E9),"",Bブロック進行表!$E9)</f>
        <v/>
      </c>
      <c r="X8" s="235"/>
      <c r="Y8" s="230"/>
      <c r="Z8" s="230"/>
      <c r="AA8" s="230"/>
      <c r="AB8" s="239"/>
      <c r="AC8" s="230"/>
      <c r="AD8" s="231"/>
      <c r="AE8" s="231"/>
      <c r="AF8" s="237"/>
      <c r="AG8" s="233"/>
      <c r="AH8" s="228"/>
      <c r="AK8" s="11"/>
    </row>
    <row r="9" spans="1:38" ht="22.5" customHeight="1">
      <c r="A9" s="291">
        <v>2</v>
      </c>
      <c r="B9" s="293" t="str">
        <f>'2022年U8後期参加チームリスト'!D12</f>
        <v xml:space="preserve">スピリベル </v>
      </c>
      <c r="C9" s="242" t="str">
        <f>IF(ISTEXT(C10),"",IF(C10-E10&gt;0,"○",IF(E10-C10&gt;0,"●",IF(C10-E10=0,"△"))))</f>
        <v/>
      </c>
      <c r="D9" s="243"/>
      <c r="E9" s="244"/>
      <c r="F9" s="245"/>
      <c r="G9" s="246"/>
      <c r="H9" s="247"/>
      <c r="I9" s="242" t="str">
        <f>IF(ISTEXT(I10),"",IF(I10-K10&gt;0,"○",IF(K10-I10&gt;0,"●",IF(I10-K10=0,"△"))))</f>
        <v/>
      </c>
      <c r="J9" s="243"/>
      <c r="K9" s="244"/>
      <c r="L9" s="242" t="str">
        <f>IF(ISTEXT(L10),"",IF(L10-N10&gt;0,"○",IF(N10-L10&gt;0,"●",IF(L10-N10=0,"△"))))</f>
        <v/>
      </c>
      <c r="M9" s="243"/>
      <c r="N9" s="244"/>
      <c r="O9" s="242" t="str">
        <f>IF(ISTEXT(O10),"",IF(O10-Q10&gt;0,"○",IF(Q10-O10&gt;0,"●",IF(O10-Q10=0,"△"))))</f>
        <v/>
      </c>
      <c r="P9" s="243"/>
      <c r="Q9" s="244"/>
      <c r="R9" s="242" t="str">
        <f>IF(ISTEXT(R10),"",IF(R10-T10&gt;0,"○",IF(T10-R10&gt;0,"●",IF(R10-T10=0,"△"))))</f>
        <v/>
      </c>
      <c r="S9" s="243"/>
      <c r="T9" s="244"/>
      <c r="U9" s="242" t="str">
        <f>IF(ISTEXT(U10),"",IF(U10-W10&gt;0,"○",IF(W10-U10&gt;0,"●",IF(U10-W10=0,"△"))))</f>
        <v/>
      </c>
      <c r="V9" s="243"/>
      <c r="W9" s="244"/>
      <c r="X9" s="234">
        <f>COUNT(C10:W10)/2</f>
        <v>0</v>
      </c>
      <c r="Y9" s="229">
        <f t="shared" ref="Y9" si="0">6-X9</f>
        <v>6</v>
      </c>
      <c r="Z9" s="229" t="str">
        <f>IF(X9=0,"",COUNTIF(C9:W9,"○"))</f>
        <v/>
      </c>
      <c r="AA9" s="229" t="str">
        <f>IF(X9=0,"",COUNTIF(C9:W9,"●"))</f>
        <v/>
      </c>
      <c r="AB9" s="238" t="str">
        <f>IF(X9=0,"",COUNTIF(C9:W9,"△"))</f>
        <v/>
      </c>
      <c r="AC9" s="229" t="str">
        <f>IF(X9=0,"",Z9*3+AB9*1)</f>
        <v/>
      </c>
      <c r="AD9" s="229" t="str">
        <f>IF(X9=0,"",SUM(C10,F10,I10,L10,O10,R10,U10,,))</f>
        <v/>
      </c>
      <c r="AE9" s="229" t="str">
        <f>IF(X9=0,"",SUM(E10,H10,K10,N10,Q10,T10,W10,,))</f>
        <v/>
      </c>
      <c r="AF9" s="236" t="str">
        <f>IF(X9=0,"",AD9-AE9)</f>
        <v/>
      </c>
      <c r="AG9" s="232" t="str">
        <f>IF(X9=0,"",AC9+1/10000*AF9)</f>
        <v/>
      </c>
      <c r="AH9" s="227" t="str">
        <f>IF(X9=0,"",RANK(AG9,$AG$5:$AG$20,0))</f>
        <v/>
      </c>
      <c r="AK9" s="11"/>
    </row>
    <row r="10" spans="1:38" ht="22.5" customHeight="1">
      <c r="A10" s="292"/>
      <c r="B10" s="294"/>
      <c r="C10" s="14" t="str">
        <f>IF(ISBLANK(Bブロック進行表!$E4),"",Bブロック進行表!$E4)</f>
        <v/>
      </c>
      <c r="D10" s="12" t="s">
        <v>26</v>
      </c>
      <c r="E10" s="13" t="str">
        <f>IF(ISBLANK(Bブロック進行表!$C4),"",Bブロック進行表!$C4)</f>
        <v/>
      </c>
      <c r="F10" s="125"/>
      <c r="G10" s="126"/>
      <c r="H10" s="127"/>
      <c r="I10" s="14" t="str">
        <f>IF(ISBLANK(Bブロック進行表!$C10),"",Bブロック進行表!$C10)</f>
        <v/>
      </c>
      <c r="J10" s="12" t="s">
        <v>26</v>
      </c>
      <c r="K10" s="13" t="str">
        <f>IF(ISBLANK(Bブロック進行表!$E10),"",Bブロック進行表!$E10)</f>
        <v/>
      </c>
      <c r="L10" s="14" t="str">
        <f>IF(ISBLANK(Bブロック進行表!$C11),"",Bブロック進行表!$C11)</f>
        <v/>
      </c>
      <c r="M10" s="12" t="s">
        <v>26</v>
      </c>
      <c r="N10" s="13" t="str">
        <f>IF(ISBLANK(Bブロック進行表!$E11),"",Bブロック進行表!$E11)</f>
        <v/>
      </c>
      <c r="O10" s="14" t="str">
        <f>IF(ISBLANK(Bブロック進行表!$C12),"",Bブロック進行表!$C12)</f>
        <v/>
      </c>
      <c r="P10" s="12" t="s">
        <v>26</v>
      </c>
      <c r="Q10" s="13" t="str">
        <f>IF(ISBLANK(Bブロック進行表!$E12),"",Bブロック進行表!$E12)</f>
        <v/>
      </c>
      <c r="R10" s="14" t="str">
        <f>IF(ISBLANK(Bブロック進行表!$C13),"",Bブロック進行表!$C13)</f>
        <v/>
      </c>
      <c r="S10" s="12" t="s">
        <v>26</v>
      </c>
      <c r="T10" s="13" t="str">
        <f>IF(ISBLANK(Bブロック進行表!$E13),"",Bブロック進行表!$E13)</f>
        <v/>
      </c>
      <c r="U10" s="14" t="str">
        <f>IF(ISBLANK(Bブロック進行表!$C14),"",Bブロック進行表!$C14)</f>
        <v/>
      </c>
      <c r="V10" s="12" t="s">
        <v>26</v>
      </c>
      <c r="W10" s="13" t="str">
        <f>IF(ISBLANK(Bブロック進行表!$E14),"",Bブロック進行表!$E14)</f>
        <v/>
      </c>
      <c r="X10" s="235"/>
      <c r="Y10" s="230"/>
      <c r="Z10" s="230"/>
      <c r="AA10" s="230"/>
      <c r="AB10" s="239"/>
      <c r="AC10" s="230"/>
      <c r="AD10" s="231"/>
      <c r="AE10" s="231"/>
      <c r="AF10" s="237"/>
      <c r="AG10" s="233"/>
      <c r="AH10" s="228"/>
      <c r="AK10" s="11"/>
    </row>
    <row r="11" spans="1:38" ht="22.5" customHeight="1">
      <c r="A11" s="291">
        <v>3</v>
      </c>
      <c r="B11" s="293" t="str">
        <f>'2022年U8後期参加チームリスト'!D13</f>
        <v>尾山台 B</v>
      </c>
      <c r="C11" s="242" t="str">
        <f>IF(ISTEXT(C12),"",IF(C12-E12&gt;0,"○",IF(E12-C12&gt;0,"●",IF(C12-E12=0,"△"))))</f>
        <v/>
      </c>
      <c r="D11" s="243"/>
      <c r="E11" s="244"/>
      <c r="F11" s="242" t="str">
        <f>IF(ISTEXT(F12),"",IF(F12-H12&gt;0,"○",IF(H12-F12&gt;0,"●",IF(F12-H12=0,"△"))))</f>
        <v/>
      </c>
      <c r="G11" s="243"/>
      <c r="H11" s="244"/>
      <c r="I11" s="245"/>
      <c r="J11" s="246"/>
      <c r="K11" s="247"/>
      <c r="L11" s="242" t="str">
        <f>IF(ISTEXT(L12),"",IF(L12-N12&gt;0,"○",IF(N12-L12&gt;0,"●",IF(L12-N12=0,"△"))))</f>
        <v/>
      </c>
      <c r="M11" s="243"/>
      <c r="N11" s="244"/>
      <c r="O11" s="242" t="str">
        <f>IF(ISTEXT(O12),"",IF(O12-Q12&gt;0,"○",IF(Q12-O12&gt;0,"●",IF(O12-Q12=0,"△"))))</f>
        <v/>
      </c>
      <c r="P11" s="243"/>
      <c r="Q11" s="244"/>
      <c r="R11" s="242" t="str">
        <f>IF(ISTEXT(R12),"",IF(R12-T12&gt;0,"○",IF(T12-R12&gt;0,"●",IF(R12-T12=0,"△"))))</f>
        <v/>
      </c>
      <c r="S11" s="243"/>
      <c r="T11" s="244"/>
      <c r="U11" s="242" t="str">
        <f>IF(ISTEXT(U12),"",IF(U12-W12&gt;0,"○",IF(W12-U12&gt;0,"●",IF(U12-W12=0,"△"))))</f>
        <v/>
      </c>
      <c r="V11" s="243"/>
      <c r="W11" s="244"/>
      <c r="X11" s="234">
        <f>COUNT(C12:W12)/2</f>
        <v>0</v>
      </c>
      <c r="Y11" s="229">
        <f t="shared" ref="Y11" si="1">6-X11</f>
        <v>6</v>
      </c>
      <c r="Z11" s="229" t="str">
        <f>IF(X11=0,"",COUNTIF(C11:W11,"○"))</f>
        <v/>
      </c>
      <c r="AA11" s="229" t="str">
        <f>IF(X11=0,"",COUNTIF(C11:W11,"●"))</f>
        <v/>
      </c>
      <c r="AB11" s="238" t="str">
        <f>IF(X11=0,"",COUNTIF(C11:W11,"△"))</f>
        <v/>
      </c>
      <c r="AC11" s="229" t="str">
        <f>IF(X11=0,"",Z11*3+AB11*1)</f>
        <v/>
      </c>
      <c r="AD11" s="229" t="str">
        <f>IF(X11=0,"",SUM(C12,F12,I12,L12,O12,R12,U12,,))</f>
        <v/>
      </c>
      <c r="AE11" s="229" t="str">
        <f>IF(X11=0,"",SUM(E12,H12,K12,N12,Q12,T12,W12,,))</f>
        <v/>
      </c>
      <c r="AF11" s="236" t="str">
        <f>IF(X11=0,"",AD11-AE11)</f>
        <v/>
      </c>
      <c r="AG11" s="232" t="str">
        <f>IF(X11=0,"",AC11+1/10000*AF11)</f>
        <v/>
      </c>
      <c r="AH11" s="227" t="str">
        <f>IF(X11=0,"",RANK(AG11,$AG$5:$AG$20,0))</f>
        <v/>
      </c>
      <c r="AK11" s="11"/>
    </row>
    <row r="12" spans="1:38" ht="22.5" customHeight="1">
      <c r="A12" s="292"/>
      <c r="B12" s="294"/>
      <c r="C12" s="14" t="str">
        <f>IF(ISBLANK(Bブロック進行表!$E5),"",Bブロック進行表!$E5)</f>
        <v/>
      </c>
      <c r="D12" s="12" t="s">
        <v>26</v>
      </c>
      <c r="E12" s="13" t="str">
        <f>IF(ISBLANK(Bブロック進行表!$C5),"",Bブロック進行表!$C5)</f>
        <v/>
      </c>
      <c r="F12" s="14" t="str">
        <f>IF(ISBLANK(Bブロック進行表!$E10),"",Bブロック進行表!$E10)</f>
        <v/>
      </c>
      <c r="G12" s="12" t="s">
        <v>26</v>
      </c>
      <c r="H12" s="13" t="str">
        <f>IF(ISBLANK(Bブロック進行表!$C10),"",Bブロック進行表!$C10)</f>
        <v/>
      </c>
      <c r="I12" s="125"/>
      <c r="J12" s="126"/>
      <c r="K12" s="127"/>
      <c r="L12" s="14" t="str">
        <f>IF(ISBLANK(Bブロック進行表!$C15),"",Bブロック進行表!$C15)</f>
        <v/>
      </c>
      <c r="M12" s="12" t="s">
        <v>26</v>
      </c>
      <c r="N12" s="13" t="str">
        <f>IF(ISBLANK(Bブロック進行表!$E15),"",Bブロック進行表!$E15)</f>
        <v/>
      </c>
      <c r="O12" s="14" t="str">
        <f>IF(ISBLANK(Bブロック進行表!$C16),"",Bブロック進行表!$C16)</f>
        <v/>
      </c>
      <c r="P12" s="12" t="s">
        <v>26</v>
      </c>
      <c r="Q12" s="13" t="str">
        <f>IF(ISBLANK(Bブロック進行表!$E16),"",Bブロック進行表!$E16)</f>
        <v/>
      </c>
      <c r="R12" s="14" t="str">
        <f>IF(ISBLANK(Bブロック進行表!$C17),"",Bブロック進行表!$C17)</f>
        <v/>
      </c>
      <c r="S12" s="12" t="s">
        <v>26</v>
      </c>
      <c r="T12" s="13" t="str">
        <f>IF(ISBLANK(Bブロック進行表!$E17),"",Bブロック進行表!$E17)</f>
        <v/>
      </c>
      <c r="U12" s="14" t="str">
        <f>IF(ISBLANK(Bブロック進行表!$C18),"",Bブロック進行表!$C18)</f>
        <v/>
      </c>
      <c r="V12" s="12" t="s">
        <v>26</v>
      </c>
      <c r="W12" s="13" t="str">
        <f>IF(ISBLANK(Bブロック進行表!$E18),"",Bブロック進行表!$E18)</f>
        <v/>
      </c>
      <c r="X12" s="235"/>
      <c r="Y12" s="230"/>
      <c r="Z12" s="230"/>
      <c r="AA12" s="230"/>
      <c r="AB12" s="239"/>
      <c r="AC12" s="230"/>
      <c r="AD12" s="231"/>
      <c r="AE12" s="231"/>
      <c r="AF12" s="237"/>
      <c r="AG12" s="233"/>
      <c r="AH12" s="228"/>
    </row>
    <row r="13" spans="1:38" ht="22.5" customHeight="1">
      <c r="A13" s="291">
        <v>4</v>
      </c>
      <c r="B13" s="293" t="str">
        <f>'2022年U8後期参加チームリスト'!D14</f>
        <v>笹原 B</v>
      </c>
      <c r="C13" s="242" t="str">
        <f>IF(ISTEXT(C14),"",IF(C14-E14&gt;0,"○",IF(E14-C14&gt;0,"●",IF(C14-E14=0,"△"))))</f>
        <v/>
      </c>
      <c r="D13" s="243"/>
      <c r="E13" s="244"/>
      <c r="F13" s="242" t="str">
        <f>IF(ISTEXT(F14),"",IF(F14-H14&gt;0,"○",IF(H14-F14&gt;0,"●",IF(F14-H14=0,"△"))))</f>
        <v/>
      </c>
      <c r="G13" s="243"/>
      <c r="H13" s="244"/>
      <c r="I13" s="242" t="str">
        <f>IF(ISTEXT(I14),"",IF(I14-K14&gt;0,"○",IF(K14-I14&gt;0,"●",IF(I14-K14=0,"△"))))</f>
        <v/>
      </c>
      <c r="J13" s="243"/>
      <c r="K13" s="244"/>
      <c r="L13" s="245"/>
      <c r="M13" s="246"/>
      <c r="N13" s="247"/>
      <c r="O13" s="242" t="str">
        <f>IF(ISTEXT(O14),"",IF(O14-Q14&gt;0,"○",IF(Q14-O14&gt;0,"●",IF(O14-Q14=0,"△"))))</f>
        <v/>
      </c>
      <c r="P13" s="243"/>
      <c r="Q13" s="244"/>
      <c r="R13" s="242" t="str">
        <f>IF(ISTEXT(R14),"",IF(R14-T14&gt;0,"○",IF(T14-R14&gt;0,"●",IF(R14-T14=0,"△"))))</f>
        <v/>
      </c>
      <c r="S13" s="243"/>
      <c r="T13" s="244"/>
      <c r="U13" s="242" t="str">
        <f>IF(ISTEXT(U14),"",IF(U14-W14&gt;0,"○",IF(W14-U14&gt;0,"●",IF(U14-W14=0,"△"))))</f>
        <v/>
      </c>
      <c r="V13" s="243"/>
      <c r="W13" s="244"/>
      <c r="X13" s="234">
        <f>COUNT(C14:W14)/2</f>
        <v>0</v>
      </c>
      <c r="Y13" s="229">
        <f t="shared" ref="Y13" si="2">6-X13</f>
        <v>6</v>
      </c>
      <c r="Z13" s="229" t="str">
        <f>IF(X13=0,"",COUNTIF(C13:W13,"○"))</f>
        <v/>
      </c>
      <c r="AA13" s="229" t="str">
        <f>IF(X13=0,"",COUNTIF(C13:W13,"●"))</f>
        <v/>
      </c>
      <c r="AB13" s="238" t="str">
        <f>IF(X13=0,"",COUNTIF(C13:W13,"△"))</f>
        <v/>
      </c>
      <c r="AC13" s="229" t="str">
        <f>IF(X13=0,"",Z13*3+AB13*1)</f>
        <v/>
      </c>
      <c r="AD13" s="229" t="str">
        <f>IF(X13=0,"",SUM(C14,F14,I14,L14,O14,R14,U14,,))</f>
        <v/>
      </c>
      <c r="AE13" s="229" t="str">
        <f>IF(X13=0,"",SUM(E14,H14,K14,N14,Q14,T14,W14,,))</f>
        <v/>
      </c>
      <c r="AF13" s="236" t="str">
        <f>IF(X13=0,"",AD13-AE13)</f>
        <v/>
      </c>
      <c r="AG13" s="232" t="str">
        <f>IF(X13=0,"",AC13+1/10000*AF13)</f>
        <v/>
      </c>
      <c r="AH13" s="227" t="str">
        <f>IF(X13=0,"",RANK(AG13,$AG$5:$AG$20,0))</f>
        <v/>
      </c>
    </row>
    <row r="14" spans="1:38" ht="22.5" customHeight="1">
      <c r="A14" s="292"/>
      <c r="B14" s="294"/>
      <c r="C14" s="14" t="str">
        <f>IF(ISBLANK(Bブロック進行表!$E6),"",Bブロック進行表!$E6)</f>
        <v/>
      </c>
      <c r="D14" s="12" t="s">
        <v>26</v>
      </c>
      <c r="E14" s="13" t="str">
        <f>IF(ISBLANK(Bブロック進行表!$C6),"",Bブロック進行表!$C6)</f>
        <v/>
      </c>
      <c r="F14" s="14" t="str">
        <f>IF(ISBLANK(Bブロック進行表!$E11),"",Bブロック進行表!$E11)</f>
        <v/>
      </c>
      <c r="G14" s="12" t="s">
        <v>26</v>
      </c>
      <c r="H14" s="13" t="str">
        <f>IF(ISBLANK(Bブロック進行表!$C11),"",Bブロック進行表!$C11)</f>
        <v/>
      </c>
      <c r="I14" s="14" t="str">
        <f>IF(ISBLANK(Bブロック進行表!$E15),"",Bブロック進行表!$E15)</f>
        <v/>
      </c>
      <c r="J14" s="12" t="s">
        <v>26</v>
      </c>
      <c r="K14" s="13" t="str">
        <f>IF(ISBLANK(Bブロック進行表!$C15),"",Bブロック進行表!$C15)</f>
        <v/>
      </c>
      <c r="L14" s="125"/>
      <c r="M14" s="126"/>
      <c r="N14" s="127"/>
      <c r="O14" s="14" t="str">
        <f>IF(ISBLANK(Bブロック進行表!$C19),"",Bブロック進行表!$C19)</f>
        <v/>
      </c>
      <c r="P14" s="12" t="s">
        <v>26</v>
      </c>
      <c r="Q14" s="13" t="str">
        <f>IF(ISBLANK(Bブロック進行表!$E19),"",Bブロック進行表!$E19)</f>
        <v/>
      </c>
      <c r="R14" s="14" t="str">
        <f>IF(ISBLANK(Bブロック進行表!$C20),"",Bブロック進行表!$C20)</f>
        <v/>
      </c>
      <c r="S14" s="12" t="s">
        <v>26</v>
      </c>
      <c r="T14" s="13" t="str">
        <f>IF(ISBLANK(Bブロック進行表!$E20),"",Bブロック進行表!$E20)</f>
        <v/>
      </c>
      <c r="U14" s="14" t="str">
        <f>IF(ISBLANK(Bブロック進行表!$C21),"",Bブロック進行表!$C21)</f>
        <v/>
      </c>
      <c r="V14" s="12" t="s">
        <v>26</v>
      </c>
      <c r="W14" s="13" t="str">
        <f>IF(ISBLANK(Bブロック進行表!$E21),"",Bブロック進行表!$E21)</f>
        <v/>
      </c>
      <c r="X14" s="235"/>
      <c r="Y14" s="230"/>
      <c r="Z14" s="230"/>
      <c r="AA14" s="230"/>
      <c r="AB14" s="239"/>
      <c r="AC14" s="230"/>
      <c r="AD14" s="231"/>
      <c r="AE14" s="231"/>
      <c r="AF14" s="237"/>
      <c r="AG14" s="233"/>
      <c r="AH14" s="228"/>
    </row>
    <row r="15" spans="1:38" ht="22.5" customHeight="1">
      <c r="A15" s="291">
        <v>5</v>
      </c>
      <c r="B15" s="293" t="str">
        <f>'2022年U8後期参加チームリスト'!D15</f>
        <v>明正 B</v>
      </c>
      <c r="C15" s="242" t="str">
        <f>IF(ISTEXT(C16),"",IF(C16-E16&gt;0,"○",IF(E16-C16&gt;0,"●",IF(C16-E16=0,"△"))))</f>
        <v/>
      </c>
      <c r="D15" s="243"/>
      <c r="E15" s="244"/>
      <c r="F15" s="242" t="str">
        <f>IF(ISTEXT(F16),"",IF(F16-H16&gt;0,"○",IF(H16-F16&gt;0,"●",IF(F16-H16=0,"△"))))</f>
        <v/>
      </c>
      <c r="G15" s="243"/>
      <c r="H15" s="244"/>
      <c r="I15" s="242" t="str">
        <f>IF(ISTEXT(I16),"",IF(I16-K16&gt;0,"○",IF(K16-I16&gt;0,"●",IF(I16-K16=0,"△"))))</f>
        <v/>
      </c>
      <c r="J15" s="243"/>
      <c r="K15" s="244"/>
      <c r="L15" s="242" t="str">
        <f>IF(ISTEXT(L16),"",IF(L16-N16&gt;0,"○",IF(N16-L16&gt;0,"●",IF(L16-N16=0,"△"))))</f>
        <v/>
      </c>
      <c r="M15" s="243"/>
      <c r="N15" s="244"/>
      <c r="O15" s="245"/>
      <c r="P15" s="246"/>
      <c r="Q15" s="247"/>
      <c r="R15" s="242" t="str">
        <f>IF(ISTEXT(R16),"",IF(R16-T16&gt;0,"○",IF(T16-R16&gt;0,"●",IF(R16-T16=0,"△"))))</f>
        <v/>
      </c>
      <c r="S15" s="243"/>
      <c r="T15" s="244"/>
      <c r="U15" s="242" t="str">
        <f>IF(ISTEXT(U16),"",IF(U16-W16&gt;0,"○",IF(W16-U16&gt;0,"●",IF(U16-W16=0,"△"))))</f>
        <v/>
      </c>
      <c r="V15" s="243"/>
      <c r="W15" s="244"/>
      <c r="X15" s="234">
        <f>COUNT(C16:W16)/2</f>
        <v>0</v>
      </c>
      <c r="Y15" s="229">
        <f t="shared" ref="Y15" si="3">6-X15</f>
        <v>6</v>
      </c>
      <c r="Z15" s="229" t="str">
        <f>IF(X15=0,"",COUNTIF(C15:W15,"○"))</f>
        <v/>
      </c>
      <c r="AA15" s="229" t="str">
        <f>IF(X15=0,"",COUNTIF(C15:W15,"●"))</f>
        <v/>
      </c>
      <c r="AB15" s="238" t="str">
        <f>IF(X15=0,"",COUNTIF(C15:W15,"△"))</f>
        <v/>
      </c>
      <c r="AC15" s="229" t="str">
        <f>IF(X15=0,"",Z15*3+AB15*1)</f>
        <v/>
      </c>
      <c r="AD15" s="229" t="str">
        <f>IF(X15=0,"",SUM(C16,F16,I16,L16,O16,R16,U16,,))</f>
        <v/>
      </c>
      <c r="AE15" s="229" t="str">
        <f>IF(X15=0,"",SUM(E16,H16,K16,N16,Q16,T16,W16,,))</f>
        <v/>
      </c>
      <c r="AF15" s="236" t="str">
        <f>IF(X15=0,"",AD15-AE15)</f>
        <v/>
      </c>
      <c r="AG15" s="232" t="str">
        <f>IF(X15=0,"",AC15+1/10000*AF15)</f>
        <v/>
      </c>
      <c r="AH15" s="227" t="str">
        <f>IF(X15=0,"",RANK(AG15,$AG$5:$AG$20,0))</f>
        <v/>
      </c>
    </row>
    <row r="16" spans="1:38" ht="22.5" customHeight="1">
      <c r="A16" s="292"/>
      <c r="B16" s="294"/>
      <c r="C16" s="14" t="str">
        <f>IF(ISBLANK(Bブロック進行表!$E7),"",Bブロック進行表!$E7)</f>
        <v/>
      </c>
      <c r="D16" s="12" t="s">
        <v>26</v>
      </c>
      <c r="E16" s="13" t="str">
        <f>IF(ISBLANK(Bブロック進行表!$C7),"",Bブロック進行表!$C7)</f>
        <v/>
      </c>
      <c r="F16" s="14" t="str">
        <f>IF(ISBLANK(Bブロック進行表!$E12),"",Bブロック進行表!$E12)</f>
        <v/>
      </c>
      <c r="G16" s="12" t="s">
        <v>26</v>
      </c>
      <c r="H16" s="13" t="str">
        <f>IF(ISBLANK(Bブロック進行表!$C12),"",Bブロック進行表!$C12)</f>
        <v/>
      </c>
      <c r="I16" s="14" t="str">
        <f>IF(ISBLANK(Bブロック進行表!$E16),"",Bブロック進行表!$E16)</f>
        <v/>
      </c>
      <c r="J16" s="12" t="s">
        <v>26</v>
      </c>
      <c r="K16" s="13" t="str">
        <f>IF(ISBLANK(Bブロック進行表!$C16),"",Bブロック進行表!$C16)</f>
        <v/>
      </c>
      <c r="L16" s="14" t="str">
        <f>IF(ISBLANK(Bブロック進行表!$E19),"",Bブロック進行表!$E19)</f>
        <v/>
      </c>
      <c r="M16" s="12" t="s">
        <v>26</v>
      </c>
      <c r="N16" s="13" t="str">
        <f>IF(ISBLANK(Bブロック進行表!$C19),"",Bブロック進行表!$C19)</f>
        <v/>
      </c>
      <c r="O16" s="125"/>
      <c r="P16" s="126"/>
      <c r="Q16" s="127"/>
      <c r="R16" s="14" t="str">
        <f>IF(ISBLANK(Bブロック進行表!$C22),"",Bブロック進行表!$C22)</f>
        <v/>
      </c>
      <c r="S16" s="12" t="s">
        <v>26</v>
      </c>
      <c r="T16" s="13" t="str">
        <f>IF(ISBLANK(Bブロック進行表!$E22),"",Bブロック進行表!$E22)</f>
        <v/>
      </c>
      <c r="U16" s="14" t="str">
        <f>IF(ISBLANK(Bブロック進行表!$C23),"",Bブロック進行表!$C23)</f>
        <v/>
      </c>
      <c r="V16" s="12" t="s">
        <v>26</v>
      </c>
      <c r="W16" s="13" t="str">
        <f>IF(ISBLANK(Bブロック進行表!$E23),"",Bブロック進行表!$E23)</f>
        <v/>
      </c>
      <c r="X16" s="235"/>
      <c r="Y16" s="230"/>
      <c r="Z16" s="230"/>
      <c r="AA16" s="230"/>
      <c r="AB16" s="239"/>
      <c r="AC16" s="230"/>
      <c r="AD16" s="231"/>
      <c r="AE16" s="231"/>
      <c r="AF16" s="237"/>
      <c r="AG16" s="233"/>
      <c r="AH16" s="228"/>
    </row>
    <row r="17" spans="1:34" ht="22.5" customHeight="1">
      <c r="A17" s="291">
        <v>6</v>
      </c>
      <c r="B17" s="293" t="str">
        <f>'2022年U8後期参加チームリスト'!D16</f>
        <v xml:space="preserve">世田谷 </v>
      </c>
      <c r="C17" s="242" t="str">
        <f>IF(ISTEXT(C18),"",IF(C18-E18&gt;0,"○",IF(E18-C18&gt;0,"●",IF(C18-E18=0,"△"))))</f>
        <v/>
      </c>
      <c r="D17" s="243"/>
      <c r="E17" s="244"/>
      <c r="F17" s="242" t="str">
        <f>IF(ISTEXT(F18),"",IF(F18-H18&gt;0,"○",IF(H18-F18&gt;0,"●",IF(F18-H18=0,"△"))))</f>
        <v/>
      </c>
      <c r="G17" s="243"/>
      <c r="H17" s="244"/>
      <c r="I17" s="242" t="str">
        <f>IF(ISTEXT(I18),"",IF(I18-K18&gt;0,"○",IF(K18-I18&gt;0,"●",IF(I18-K18=0,"△"))))</f>
        <v/>
      </c>
      <c r="J17" s="243"/>
      <c r="K17" s="244"/>
      <c r="L17" s="242" t="str">
        <f>IF(ISTEXT(L18),"",IF(L18-N18&gt;0,"○",IF(N18-L18&gt;0,"●",IF(L18-N18=0,"△"))))</f>
        <v/>
      </c>
      <c r="M17" s="243"/>
      <c r="N17" s="244"/>
      <c r="O17" s="242" t="str">
        <f>IF(ISTEXT(O18),"",IF(O18-Q18&gt;0,"○",IF(Q18-O18&gt;0,"●",IF(O18-Q18=0,"△"))))</f>
        <v/>
      </c>
      <c r="P17" s="243"/>
      <c r="Q17" s="244"/>
      <c r="R17" s="245"/>
      <c r="S17" s="246"/>
      <c r="T17" s="247"/>
      <c r="U17" s="242" t="str">
        <f>IF(ISTEXT(U18),"",IF(U18-W18&gt;0,"○",IF(W18-U18&gt;0,"●",IF(U18-W18=0,"△"))))</f>
        <v/>
      </c>
      <c r="V17" s="243"/>
      <c r="W17" s="244"/>
      <c r="X17" s="234">
        <f>COUNT(C18:W18)/2</f>
        <v>0</v>
      </c>
      <c r="Y17" s="229">
        <f t="shared" ref="Y17" si="4">6-X17</f>
        <v>6</v>
      </c>
      <c r="Z17" s="229" t="str">
        <f>IF(X17=0,"",COUNTIF(C17:W17,"○"))</f>
        <v/>
      </c>
      <c r="AA17" s="229" t="str">
        <f>IF(X17=0,"",COUNTIF(C17:W17,"●"))</f>
        <v/>
      </c>
      <c r="AB17" s="238" t="str">
        <f>IF(X17=0,"",COUNTIF(C17:W17,"△"))</f>
        <v/>
      </c>
      <c r="AC17" s="229" t="str">
        <f>IF(X17=0,"",Z17*3+AB17*1)</f>
        <v/>
      </c>
      <c r="AD17" s="229" t="str">
        <f>IF(X17=0,"",SUM(C18,F18,I18,L18,O18,R18,U18,,))</f>
        <v/>
      </c>
      <c r="AE17" s="229" t="str">
        <f>IF(X17=0,"",SUM(E18,H18,K18,N18,Q18,T18,W18,,))</f>
        <v/>
      </c>
      <c r="AF17" s="236" t="str">
        <f>IF(X17=0,"",AD17-AE17)</f>
        <v/>
      </c>
      <c r="AG17" s="232" t="str">
        <f>IF(X17=0,"",AC17+1/10000*AF17)</f>
        <v/>
      </c>
      <c r="AH17" s="227" t="str">
        <f>IF(X17=0,"",RANK(AG17,$AG$5:$AG$20,0))</f>
        <v/>
      </c>
    </row>
    <row r="18" spans="1:34" ht="22.5" customHeight="1">
      <c r="A18" s="292"/>
      <c r="B18" s="294"/>
      <c r="C18" s="14" t="str">
        <f>IF(ISBLANK(Bブロック進行表!$E8),"",Bブロック進行表!$E8)</f>
        <v/>
      </c>
      <c r="D18" s="12" t="s">
        <v>26</v>
      </c>
      <c r="E18" s="13" t="str">
        <f>IF(ISBLANK(Bブロック進行表!$C8),"",Bブロック進行表!$C8)</f>
        <v/>
      </c>
      <c r="F18" s="14" t="str">
        <f>IF(ISBLANK(Bブロック進行表!$E13),"",Bブロック進行表!$E13)</f>
        <v/>
      </c>
      <c r="G18" s="12" t="s">
        <v>26</v>
      </c>
      <c r="H18" s="13" t="str">
        <f>IF(ISBLANK(Bブロック進行表!$C13),"",Bブロック進行表!$C13)</f>
        <v/>
      </c>
      <c r="I18" s="14" t="str">
        <f>IF(ISBLANK(Bブロック進行表!$E17),"",Bブロック進行表!$E17)</f>
        <v/>
      </c>
      <c r="J18" s="12" t="s">
        <v>26</v>
      </c>
      <c r="K18" s="13" t="str">
        <f>IF(ISBLANK(Bブロック進行表!$C17),"",Bブロック進行表!$C17)</f>
        <v/>
      </c>
      <c r="L18" s="14" t="str">
        <f>IF(ISBLANK(Bブロック進行表!$E20),"",Bブロック進行表!$E20)</f>
        <v/>
      </c>
      <c r="M18" s="12" t="s">
        <v>26</v>
      </c>
      <c r="N18" s="13" t="str">
        <f>IF(ISBLANK(Bブロック進行表!$C20),"",Bブロック進行表!$C20)</f>
        <v/>
      </c>
      <c r="O18" s="14" t="str">
        <f>IF(ISBLANK(Bブロック進行表!$E22),"",Bブロック進行表!$E22)</f>
        <v/>
      </c>
      <c r="P18" s="12" t="s">
        <v>26</v>
      </c>
      <c r="Q18" s="13" t="str">
        <f>IF(ISBLANK(Bブロック進行表!$C22),"",Bブロック進行表!$C22)</f>
        <v/>
      </c>
      <c r="R18" s="125"/>
      <c r="S18" s="126"/>
      <c r="T18" s="127"/>
      <c r="U18" s="14" t="str">
        <f>IF(ISBLANK(Bブロック進行表!$C24),"",Bブロック進行表!$C24)</f>
        <v/>
      </c>
      <c r="V18" s="12" t="s">
        <v>26</v>
      </c>
      <c r="W18" s="13" t="str">
        <f>IF(ISBLANK(Bブロック進行表!$E24),"",Bブロック進行表!$E24)</f>
        <v/>
      </c>
      <c r="X18" s="235"/>
      <c r="Y18" s="230"/>
      <c r="Z18" s="230"/>
      <c r="AA18" s="230"/>
      <c r="AB18" s="239"/>
      <c r="AC18" s="230"/>
      <c r="AD18" s="231"/>
      <c r="AE18" s="231"/>
      <c r="AF18" s="237"/>
      <c r="AG18" s="233"/>
      <c r="AH18" s="228"/>
    </row>
    <row r="19" spans="1:34" ht="22.5" customHeight="1">
      <c r="A19" s="291">
        <v>7</v>
      </c>
      <c r="B19" s="293" t="str">
        <f>'2022年U8後期参加チームリスト'!D17</f>
        <v>キタミ A</v>
      </c>
      <c r="C19" s="242" t="str">
        <f>IF(ISTEXT(C20),"",IF(C20-E20&gt;0,"○",IF(E20-C20&gt;0,"●",IF(C20-E20=0,"△"))))</f>
        <v/>
      </c>
      <c r="D19" s="243"/>
      <c r="E19" s="244"/>
      <c r="F19" s="242" t="str">
        <f>IF(ISTEXT(F20),"",IF(F20-H20&gt;0,"○",IF(H20-F20&gt;0,"●",IF(F20-H20=0,"△"))))</f>
        <v/>
      </c>
      <c r="G19" s="243"/>
      <c r="H19" s="244"/>
      <c r="I19" s="242" t="str">
        <f>IF(ISTEXT(I20),"",IF(I20-K20&gt;0,"○",IF(K20-I20&gt;0,"●",IF(I20-K20=0,"△"))))</f>
        <v/>
      </c>
      <c r="J19" s="243"/>
      <c r="K19" s="244"/>
      <c r="L19" s="242" t="str">
        <f>IF(ISTEXT(L20),"",IF(L20-N20&gt;0,"○",IF(N20-L20&gt;0,"●",IF(L20-N20=0,"△"))))</f>
        <v/>
      </c>
      <c r="M19" s="243"/>
      <c r="N19" s="244"/>
      <c r="O19" s="242" t="str">
        <f>IF(ISTEXT(O20),"",IF(O20-Q20&gt;0,"○",IF(Q20-O20&gt;0,"●",IF(O20-Q20=0,"△"))))</f>
        <v/>
      </c>
      <c r="P19" s="243"/>
      <c r="Q19" s="244"/>
      <c r="R19" s="242" t="str">
        <f>IF(ISTEXT(R20),"",IF(R20-T20&gt;0,"○",IF(T20-R20&gt;0,"●",IF(R20-T20=0,"△"))))</f>
        <v/>
      </c>
      <c r="S19" s="243"/>
      <c r="T19" s="244"/>
      <c r="U19" s="245"/>
      <c r="V19" s="246"/>
      <c r="W19" s="247"/>
      <c r="X19" s="234">
        <f>COUNT(C20:W20)/2</f>
        <v>0</v>
      </c>
      <c r="Y19" s="229">
        <f t="shared" ref="Y19" si="5">6-X19</f>
        <v>6</v>
      </c>
      <c r="Z19" s="229" t="str">
        <f>IF(X19=0,"",COUNTIF(C19:W19,"○"))</f>
        <v/>
      </c>
      <c r="AA19" s="229" t="str">
        <f>IF(X19=0,"",COUNTIF(C19:W19,"●"))</f>
        <v/>
      </c>
      <c r="AB19" s="238" t="str">
        <f>IF(X19=0,"",COUNTIF(C19:W19,"△"))</f>
        <v/>
      </c>
      <c r="AC19" s="229" t="str">
        <f>IF(X19=0,"",Z19*3+AB19*1)</f>
        <v/>
      </c>
      <c r="AD19" s="229" t="str">
        <f>IF(X19=0,"",SUM(C20,F20,I20,L20,O20,R20,U20,,))</f>
        <v/>
      </c>
      <c r="AE19" s="229" t="str">
        <f>IF(X19=0,"",SUM(E20,H20,K20,N20,Q20,T20,W20,,))</f>
        <v/>
      </c>
      <c r="AF19" s="236" t="str">
        <f>IF(X19=0,"",AD19-AE19)</f>
        <v/>
      </c>
      <c r="AG19" s="232" t="str">
        <f>IF(X19=0,"",AC19+1/10000*AF19)</f>
        <v/>
      </c>
      <c r="AH19" s="227" t="str">
        <f>IF(X19=0,"",RANK(AG19,$AG$5:$AG$20,0))</f>
        <v/>
      </c>
    </row>
    <row r="20" spans="1:34" ht="22.5" customHeight="1">
      <c r="A20" s="292"/>
      <c r="B20" s="294"/>
      <c r="C20" s="14" t="str">
        <f>IF(ISBLANK(Bブロック進行表!$E9),"",Bブロック進行表!$E9)</f>
        <v/>
      </c>
      <c r="D20" s="12" t="s">
        <v>26</v>
      </c>
      <c r="E20" s="13" t="str">
        <f>IF(ISBLANK(Bブロック進行表!$C9),"",Bブロック進行表!$C9)</f>
        <v/>
      </c>
      <c r="F20" s="14" t="str">
        <f>IF(ISBLANK(Bブロック進行表!$E14),"",Bブロック進行表!$E14)</f>
        <v/>
      </c>
      <c r="G20" s="12" t="s">
        <v>26</v>
      </c>
      <c r="H20" s="13" t="str">
        <f>IF(ISBLANK(Bブロック進行表!$C14),"",Bブロック進行表!$C14)</f>
        <v/>
      </c>
      <c r="I20" s="14" t="str">
        <f>IF(ISBLANK(Bブロック進行表!$E18),"",Bブロック進行表!$E18)</f>
        <v/>
      </c>
      <c r="J20" s="12" t="s">
        <v>26</v>
      </c>
      <c r="K20" s="13" t="str">
        <f>IF(ISBLANK(Bブロック進行表!$C18),"",Bブロック進行表!$C18)</f>
        <v/>
      </c>
      <c r="L20" s="14" t="str">
        <f>IF(ISBLANK(Bブロック進行表!$E21),"",Bブロック進行表!$E21)</f>
        <v/>
      </c>
      <c r="M20" s="12" t="s">
        <v>26</v>
      </c>
      <c r="N20" s="13" t="str">
        <f>IF(ISBLANK(Bブロック進行表!$C21),"",Bブロック進行表!$C21)</f>
        <v/>
      </c>
      <c r="O20" s="14" t="str">
        <f>IF(ISBLANK(Bブロック進行表!$E23),"",Bブロック進行表!$E23)</f>
        <v/>
      </c>
      <c r="P20" s="12" t="s">
        <v>26</v>
      </c>
      <c r="Q20" s="13" t="str">
        <f>IF(ISBLANK(Bブロック進行表!$C23),"",Bブロック進行表!$C23)</f>
        <v/>
      </c>
      <c r="R20" s="14" t="str">
        <f>IF(ISBLANK(Bブロック進行表!$E24),"",Bブロック進行表!$E24)</f>
        <v/>
      </c>
      <c r="S20" s="12" t="s">
        <v>26</v>
      </c>
      <c r="T20" s="13" t="str">
        <f>IF(ISBLANK(Bブロック進行表!$C24),"",Bブロック進行表!$C24)</f>
        <v/>
      </c>
      <c r="U20" s="125"/>
      <c r="V20" s="126"/>
      <c r="W20" s="127"/>
      <c r="X20" s="235"/>
      <c r="Y20" s="230"/>
      <c r="Z20" s="230"/>
      <c r="AA20" s="230"/>
      <c r="AB20" s="239"/>
      <c r="AC20" s="230"/>
      <c r="AD20" s="231"/>
      <c r="AE20" s="231"/>
      <c r="AF20" s="237"/>
      <c r="AG20" s="233"/>
      <c r="AH20" s="228"/>
    </row>
    <row r="21" spans="1:34" ht="18" customHeight="1">
      <c r="B21" s="1"/>
      <c r="C21" s="2"/>
      <c r="D21" s="3"/>
      <c r="E21" s="2"/>
      <c r="F21" s="2"/>
      <c r="G21" s="3"/>
      <c r="H21" s="2"/>
      <c r="I21" s="2"/>
      <c r="J21" s="3"/>
      <c r="K21" s="2"/>
      <c r="L21" s="2"/>
      <c r="N21" s="2"/>
      <c r="O21" s="2"/>
      <c r="Q21" s="2"/>
      <c r="R21" s="2"/>
      <c r="T21" s="2"/>
      <c r="U21" s="2"/>
      <c r="W21" s="2"/>
      <c r="AH21" s="4"/>
    </row>
  </sheetData>
  <sheetProtection sheet="1" objects="1" scenarios="1" formatCells="0" selectLockedCells="1"/>
  <mergeCells count="159">
    <mergeCell ref="AH19:AH20"/>
    <mergeCell ref="AB19:AB20"/>
    <mergeCell ref="AC19:AC20"/>
    <mergeCell ref="AD19:AD20"/>
    <mergeCell ref="AE19:AE20"/>
    <mergeCell ref="AF19:AF20"/>
    <mergeCell ref="AG19:AG20"/>
    <mergeCell ref="R19:T19"/>
    <mergeCell ref="U19:W19"/>
    <mergeCell ref="X19:X20"/>
    <mergeCell ref="Y19:Y20"/>
    <mergeCell ref="Z19:Z20"/>
    <mergeCell ref="AA19:AA20"/>
    <mergeCell ref="A19:A20"/>
    <mergeCell ref="B19:B20"/>
    <mergeCell ref="C19:E19"/>
    <mergeCell ref="F19:H19"/>
    <mergeCell ref="I19:K19"/>
    <mergeCell ref="L19:N19"/>
    <mergeCell ref="O19:Q19"/>
    <mergeCell ref="Z17:Z18"/>
    <mergeCell ref="AA17:AA18"/>
    <mergeCell ref="L17:N17"/>
    <mergeCell ref="O17:Q17"/>
    <mergeCell ref="R17:T17"/>
    <mergeCell ref="U17:W17"/>
    <mergeCell ref="X17:X18"/>
    <mergeCell ref="Y17:Y18"/>
    <mergeCell ref="AD15:AD16"/>
    <mergeCell ref="AE15:AE16"/>
    <mergeCell ref="AF15:AF16"/>
    <mergeCell ref="AG15:AG16"/>
    <mergeCell ref="AH15:AH16"/>
    <mergeCell ref="A17:A18"/>
    <mergeCell ref="B17:B18"/>
    <mergeCell ref="C17:E17"/>
    <mergeCell ref="F17:H17"/>
    <mergeCell ref="I17:K17"/>
    <mergeCell ref="X15:X16"/>
    <mergeCell ref="Y15:Y16"/>
    <mergeCell ref="Z15:Z16"/>
    <mergeCell ref="AA15:AA16"/>
    <mergeCell ref="AB15:AB16"/>
    <mergeCell ref="AC15:AC16"/>
    <mergeCell ref="AF17:AF18"/>
    <mergeCell ref="AG17:AG18"/>
    <mergeCell ref="AH17:AH18"/>
    <mergeCell ref="AB17:AB18"/>
    <mergeCell ref="AC17:AC18"/>
    <mergeCell ref="AD17:AD18"/>
    <mergeCell ref="AE17:AE18"/>
    <mergeCell ref="A15:A16"/>
    <mergeCell ref="B15:B16"/>
    <mergeCell ref="C15:E15"/>
    <mergeCell ref="F15:H15"/>
    <mergeCell ref="I15:K15"/>
    <mergeCell ref="L15:N15"/>
    <mergeCell ref="O15:Q15"/>
    <mergeCell ref="R15:T15"/>
    <mergeCell ref="U15:W15"/>
    <mergeCell ref="AD11:AD12"/>
    <mergeCell ref="AE11:AE12"/>
    <mergeCell ref="L11:N11"/>
    <mergeCell ref="O11:Q11"/>
    <mergeCell ref="R11:T11"/>
    <mergeCell ref="U11:W11"/>
    <mergeCell ref="X11:X12"/>
    <mergeCell ref="Y11:Y12"/>
    <mergeCell ref="AH13:AH14"/>
    <mergeCell ref="AB13:AB14"/>
    <mergeCell ref="AC13:AC14"/>
    <mergeCell ref="AD13:AD14"/>
    <mergeCell ref="AE13:AE14"/>
    <mergeCell ref="AF13:AF14"/>
    <mergeCell ref="AG13:AG14"/>
    <mergeCell ref="R13:T13"/>
    <mergeCell ref="U13:W13"/>
    <mergeCell ref="X13:X14"/>
    <mergeCell ref="Y13:Y14"/>
    <mergeCell ref="Z13:Z14"/>
    <mergeCell ref="AA13:AA14"/>
    <mergeCell ref="A13:A14"/>
    <mergeCell ref="B13:B14"/>
    <mergeCell ref="C13:E13"/>
    <mergeCell ref="F13:H13"/>
    <mergeCell ref="I13:K13"/>
    <mergeCell ref="L13:N13"/>
    <mergeCell ref="O13:Q13"/>
    <mergeCell ref="Z11:Z12"/>
    <mergeCell ref="AA11:AA12"/>
    <mergeCell ref="Y7:Y8"/>
    <mergeCell ref="Z7:Z8"/>
    <mergeCell ref="AA7:AA8"/>
    <mergeCell ref="AD9:AD10"/>
    <mergeCell ref="AE9:AE10"/>
    <mergeCell ref="AF9:AF10"/>
    <mergeCell ref="AG9:AG10"/>
    <mergeCell ref="AH9:AH10"/>
    <mergeCell ref="A11:A12"/>
    <mergeCell ref="B11:B12"/>
    <mergeCell ref="C11:E11"/>
    <mergeCell ref="F11:H11"/>
    <mergeCell ref="I11:K11"/>
    <mergeCell ref="X9:X10"/>
    <mergeCell ref="Y9:Y10"/>
    <mergeCell ref="Z9:Z10"/>
    <mergeCell ref="AA9:AA10"/>
    <mergeCell ref="AB9:AB10"/>
    <mergeCell ref="AC9:AC10"/>
    <mergeCell ref="AF11:AF12"/>
    <mergeCell ref="AG11:AG12"/>
    <mergeCell ref="AH11:AH12"/>
    <mergeCell ref="AB11:AB12"/>
    <mergeCell ref="AC11:AC12"/>
    <mergeCell ref="A9:A10"/>
    <mergeCell ref="B9:B10"/>
    <mergeCell ref="C9:E9"/>
    <mergeCell ref="F9:H9"/>
    <mergeCell ref="I9:K9"/>
    <mergeCell ref="L9:N9"/>
    <mergeCell ref="O9:Q9"/>
    <mergeCell ref="R9:T9"/>
    <mergeCell ref="U9:W9"/>
    <mergeCell ref="AG5:AG6"/>
    <mergeCell ref="AH5:AH6"/>
    <mergeCell ref="A7:A8"/>
    <mergeCell ref="B7:B8"/>
    <mergeCell ref="F7:H7"/>
    <mergeCell ref="I7:K7"/>
    <mergeCell ref="L7:N7"/>
    <mergeCell ref="O7:Q7"/>
    <mergeCell ref="Y5:Y6"/>
    <mergeCell ref="Z5:Z6"/>
    <mergeCell ref="AA5:AA6"/>
    <mergeCell ref="AB5:AB6"/>
    <mergeCell ref="AC5:AC6"/>
    <mergeCell ref="AD5:AD6"/>
    <mergeCell ref="AH7:AH8"/>
    <mergeCell ref="AB7:AB8"/>
    <mergeCell ref="AC7:AC8"/>
    <mergeCell ref="AD7:AD8"/>
    <mergeCell ref="AE7:AE8"/>
    <mergeCell ref="AF7:AF8"/>
    <mergeCell ref="AG7:AG8"/>
    <mergeCell ref="R7:T7"/>
    <mergeCell ref="U7:W7"/>
    <mergeCell ref="X7:X8"/>
    <mergeCell ref="AC4:AF4"/>
    <mergeCell ref="A5:B6"/>
    <mergeCell ref="C5:E6"/>
    <mergeCell ref="F5:H6"/>
    <mergeCell ref="I5:K6"/>
    <mergeCell ref="L5:N6"/>
    <mergeCell ref="O5:Q6"/>
    <mergeCell ref="R5:T6"/>
    <mergeCell ref="U5:W6"/>
    <mergeCell ref="X5:X6"/>
    <mergeCell ref="AE5:AE6"/>
    <mergeCell ref="AF5:AF6"/>
  </mergeCells>
  <phoneticPr fontId="2"/>
  <pageMargins left="0.75" right="0.44" top="0.63" bottom="0.15748031496062992" header="0" footer="0"/>
  <pageSetup paperSize="9" scale="77"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J1017"/>
  <sheetViews>
    <sheetView showGridLines="0" zoomScaleNormal="100" workbookViewId="0">
      <pane xSplit="1" ySplit="3" topLeftCell="B4" activePane="bottomRight" state="frozen"/>
      <selection sqref="A1:XFD1048576"/>
      <selection pane="topRight" sqref="A1:XFD1048576"/>
      <selection pane="bottomLeft" sqref="A1:XFD1048576"/>
      <selection pane="bottomRight" activeCell="E4" sqref="E4:F24"/>
    </sheetView>
  </sheetViews>
  <sheetFormatPr defaultColWidth="14.44140625" defaultRowHeight="15" customHeight="1"/>
  <cols>
    <col min="1" max="1" width="6.5546875" style="21" customWidth="1"/>
    <col min="2" max="2" width="23" style="21" customWidth="1"/>
    <col min="3" max="3" width="5.5546875" style="21" customWidth="1"/>
    <col min="4" max="4" width="23" style="21" customWidth="1"/>
    <col min="5" max="5" width="5.5546875" style="21" customWidth="1"/>
    <col min="6" max="6" width="14.6640625" style="21" customWidth="1"/>
    <col min="7" max="7" width="3.44140625" style="21" customWidth="1"/>
    <col min="8" max="8" width="20" style="21" customWidth="1"/>
    <col min="9" max="9" width="15.109375" style="21" customWidth="1"/>
    <col min="10" max="10" width="33.44140625" style="21" bestFit="1" customWidth="1"/>
    <col min="11" max="26" width="8.6640625" style="21" customWidth="1"/>
    <col min="27" max="16384" width="14.44140625" style="21"/>
  </cols>
  <sheetData>
    <row r="1" spans="1:10" ht="18.75" customHeight="1">
      <c r="A1" s="74" t="s">
        <v>253</v>
      </c>
      <c r="B1" s="145" t="s">
        <v>13</v>
      </c>
      <c r="C1" s="15" t="str">
        <f>IF(SUM(C4:C24)=0,"",COUNT(C4:C24))</f>
        <v/>
      </c>
      <c r="D1" s="34" t="s">
        <v>37</v>
      </c>
      <c r="E1" s="36"/>
      <c r="F1" s="37"/>
      <c r="G1" s="23"/>
      <c r="H1" s="23"/>
      <c r="I1" s="11"/>
    </row>
    <row r="2" spans="1:10" ht="18.75" customHeight="1">
      <c r="A2" s="75" t="s">
        <v>242</v>
      </c>
      <c r="B2" s="145" t="s">
        <v>27</v>
      </c>
      <c r="C2" s="16" t="str">
        <f>IF(SUM(C4:C24)=0,"",21-C1)</f>
        <v/>
      </c>
      <c r="D2" s="129" t="s">
        <v>38</v>
      </c>
      <c r="E2" s="35"/>
      <c r="F2" s="35"/>
      <c r="G2" s="23"/>
      <c r="H2" s="23"/>
      <c r="I2" s="11"/>
    </row>
    <row r="3" spans="1:10" ht="18.75" customHeight="1">
      <c r="A3" s="145"/>
      <c r="B3" s="146" t="s">
        <v>29</v>
      </c>
      <c r="C3" s="147" t="s">
        <v>15</v>
      </c>
      <c r="D3" s="146" t="s">
        <v>29</v>
      </c>
      <c r="E3" s="147" t="s">
        <v>15</v>
      </c>
      <c r="F3" s="145" t="s">
        <v>36</v>
      </c>
      <c r="G3" s="145" t="s">
        <v>30</v>
      </c>
      <c r="H3" s="145" t="s">
        <v>31</v>
      </c>
      <c r="I3" s="145" t="s">
        <v>32</v>
      </c>
      <c r="J3" s="148" t="s">
        <v>40</v>
      </c>
    </row>
    <row r="4" spans="1:10" ht="14.1" customHeight="1">
      <c r="A4" s="145">
        <v>1</v>
      </c>
      <c r="B4" s="63" t="str">
        <f>'2022年U8後期参加チームリスト'!$D$18</f>
        <v xml:space="preserve">桜丘 </v>
      </c>
      <c r="C4" s="27"/>
      <c r="D4" s="63" t="str">
        <f>'2022年U8後期参加チームリスト'!D19</f>
        <v>笹原 A</v>
      </c>
      <c r="E4" s="27"/>
      <c r="F4" s="28"/>
      <c r="G4" s="24" t="str">
        <f>IF(F4=0,"",F4)</f>
        <v/>
      </c>
      <c r="H4" s="29"/>
      <c r="I4" s="29"/>
      <c r="J4" s="76" t="s">
        <v>243</v>
      </c>
    </row>
    <row r="5" spans="1:10" ht="14.1" customHeight="1">
      <c r="A5" s="145">
        <v>2</v>
      </c>
      <c r="B5" s="63" t="str">
        <f>'2022年U8後期参加チームリスト'!$D$18</f>
        <v xml:space="preserve">桜丘 </v>
      </c>
      <c r="C5" s="27"/>
      <c r="D5" s="63" t="str">
        <f>'2022年U8後期参加チームリスト'!D20</f>
        <v>二子玉川 B</v>
      </c>
      <c r="E5" s="27"/>
      <c r="F5" s="28"/>
      <c r="G5" s="24" t="str">
        <f t="shared" ref="G5:G24" si="0">IF(F5=0,"",F5)</f>
        <v/>
      </c>
      <c r="H5" s="29"/>
      <c r="I5" s="29"/>
      <c r="J5" s="38">
        <f>COUNTIFS($F$4:$F$24,"&gt;=2022/10/1",$F$4:$F$24,"&lt;=2022/10/31")</f>
        <v>0</v>
      </c>
    </row>
    <row r="6" spans="1:10" ht="14.1" customHeight="1">
      <c r="A6" s="145">
        <v>3</v>
      </c>
      <c r="B6" s="63" t="str">
        <f>'2022年U8後期参加チームリスト'!$D$18</f>
        <v xml:space="preserve">桜丘 </v>
      </c>
      <c r="C6" s="27"/>
      <c r="D6" s="63" t="str">
        <f>'2022年U8後期参加チームリスト'!D21</f>
        <v>駒沢 A</v>
      </c>
      <c r="E6" s="27"/>
      <c r="F6" s="28"/>
      <c r="G6" s="24" t="str">
        <f t="shared" si="0"/>
        <v/>
      </c>
      <c r="H6" s="29"/>
      <c r="I6" s="29"/>
      <c r="J6" s="76" t="s">
        <v>245</v>
      </c>
    </row>
    <row r="7" spans="1:10" ht="14.1" customHeight="1">
      <c r="A7" s="145">
        <v>4</v>
      </c>
      <c r="B7" s="63" t="str">
        <f>'2022年U8後期参加チームリスト'!$D$18</f>
        <v xml:space="preserve">桜丘 </v>
      </c>
      <c r="C7" s="27"/>
      <c r="D7" s="63" t="str">
        <f>'2022年U8後期参加チームリスト'!D22</f>
        <v xml:space="preserve">砧南 </v>
      </c>
      <c r="E7" s="27"/>
      <c r="F7" s="28"/>
      <c r="G7" s="24" t="str">
        <f t="shared" si="0"/>
        <v/>
      </c>
      <c r="H7" s="29"/>
      <c r="I7" s="29"/>
      <c r="J7" s="38">
        <f>COUNTIFS($F$4:$F$24,"&gt;=2022/11/1",$F$4:$F$24,"&lt;=2022/11/30")</f>
        <v>0</v>
      </c>
    </row>
    <row r="8" spans="1:10" ht="14.1" customHeight="1">
      <c r="A8" s="145">
        <v>5</v>
      </c>
      <c r="B8" s="63" t="str">
        <f>'2022年U8後期参加チームリスト'!$D$18</f>
        <v xml:space="preserve">桜丘 </v>
      </c>
      <c r="C8" s="27"/>
      <c r="D8" s="63" t="str">
        <f>'2022年U8後期参加チームリスト'!D23</f>
        <v xml:space="preserve">千歳台 </v>
      </c>
      <c r="E8" s="27"/>
      <c r="F8" s="28"/>
      <c r="G8" s="24" t="str">
        <f t="shared" si="0"/>
        <v/>
      </c>
      <c r="H8" s="29"/>
      <c r="I8" s="29"/>
      <c r="J8" s="76" t="s">
        <v>246</v>
      </c>
    </row>
    <row r="9" spans="1:10" ht="14.1" customHeight="1">
      <c r="A9" s="145">
        <v>6</v>
      </c>
      <c r="B9" s="63" t="str">
        <f>'2022年U8後期参加チームリスト'!$D$18</f>
        <v xml:space="preserve">桜丘 </v>
      </c>
      <c r="C9" s="27"/>
      <c r="D9" s="63" t="str">
        <f>'2022年U8後期参加チームリスト'!D24</f>
        <v>烏山 B</v>
      </c>
      <c r="E9" s="27"/>
      <c r="F9" s="28"/>
      <c r="G9" s="24" t="str">
        <f t="shared" si="0"/>
        <v/>
      </c>
      <c r="H9" s="29"/>
      <c r="I9" s="29"/>
      <c r="J9" s="38">
        <f>COUNTIFS($F$4:$F$24,"&gt;=2022/12/1",$F$4:$F$24,"&lt;=2022/12/31")</f>
        <v>0</v>
      </c>
    </row>
    <row r="10" spans="1:10" ht="14.1" customHeight="1">
      <c r="A10" s="145">
        <v>7</v>
      </c>
      <c r="B10" s="63" t="str">
        <f>'2022年U8後期参加チームリスト'!$D$19</f>
        <v>笹原 A</v>
      </c>
      <c r="C10" s="27"/>
      <c r="D10" s="63" t="str">
        <f>'2022年U8後期参加チームリスト'!D20</f>
        <v>二子玉川 B</v>
      </c>
      <c r="E10" s="27"/>
      <c r="F10" s="28"/>
      <c r="G10" s="24" t="str">
        <f t="shared" si="0"/>
        <v/>
      </c>
      <c r="H10" s="29"/>
      <c r="I10" s="29"/>
      <c r="J10" s="76" t="s">
        <v>248</v>
      </c>
    </row>
    <row r="11" spans="1:10" ht="14.1" customHeight="1">
      <c r="A11" s="145">
        <v>8</v>
      </c>
      <c r="B11" s="63" t="str">
        <f>'2022年U8後期参加チームリスト'!$D$19</f>
        <v>笹原 A</v>
      </c>
      <c r="C11" s="27"/>
      <c r="D11" s="63" t="str">
        <f>'2022年U8後期参加チームリスト'!D21</f>
        <v>駒沢 A</v>
      </c>
      <c r="E11" s="27"/>
      <c r="F11" s="28"/>
      <c r="G11" s="24" t="str">
        <f t="shared" si="0"/>
        <v/>
      </c>
      <c r="H11" s="29"/>
      <c r="I11" s="29"/>
      <c r="J11" s="38">
        <f>COUNTIFS($F$4:$F$24,"&gt;=2023/1/1",$F$4:$F$24,"&lt;=2023/1/31")</f>
        <v>0</v>
      </c>
    </row>
    <row r="12" spans="1:10" ht="14.1" customHeight="1">
      <c r="A12" s="145">
        <v>9</v>
      </c>
      <c r="B12" s="63" t="str">
        <f>'2022年U8後期参加チームリスト'!$D$19</f>
        <v>笹原 A</v>
      </c>
      <c r="C12" s="27"/>
      <c r="D12" s="63" t="str">
        <f>'2022年U8後期参加チームリスト'!D22</f>
        <v xml:space="preserve">砧南 </v>
      </c>
      <c r="E12" s="27"/>
      <c r="F12" s="28"/>
      <c r="G12" s="24" t="str">
        <f t="shared" si="0"/>
        <v/>
      </c>
      <c r="H12" s="29"/>
      <c r="I12" s="29"/>
      <c r="J12" s="76" t="s">
        <v>249</v>
      </c>
    </row>
    <row r="13" spans="1:10" ht="14.1" customHeight="1">
      <c r="A13" s="145">
        <v>10</v>
      </c>
      <c r="B13" s="63" t="str">
        <f>'2022年U8後期参加チームリスト'!$D$19</f>
        <v>笹原 A</v>
      </c>
      <c r="C13" s="27"/>
      <c r="D13" s="63" t="str">
        <f>'2022年U8後期参加チームリスト'!D23</f>
        <v xml:space="preserve">千歳台 </v>
      </c>
      <c r="E13" s="27"/>
      <c r="F13" s="28"/>
      <c r="G13" s="24" t="str">
        <f t="shared" si="0"/>
        <v/>
      </c>
      <c r="H13" s="29"/>
      <c r="I13" s="29"/>
      <c r="J13" s="64">
        <f>COUNTIFS($F$4:$F$24,"&gt;=2023/2/1",$F$4:$F$24,"&lt;=2023/2/28")</f>
        <v>0</v>
      </c>
    </row>
    <row r="14" spans="1:10" ht="14.1" customHeight="1">
      <c r="A14" s="145">
        <v>11</v>
      </c>
      <c r="B14" s="63" t="str">
        <f>'2022年U8後期参加チームリスト'!$D$19</f>
        <v>笹原 A</v>
      </c>
      <c r="C14" s="27"/>
      <c r="D14" s="63" t="str">
        <f>'2022年U8後期参加チームリスト'!D24</f>
        <v>烏山 B</v>
      </c>
      <c r="E14" s="27"/>
      <c r="F14" s="28"/>
      <c r="G14" s="24" t="str">
        <f t="shared" si="0"/>
        <v/>
      </c>
      <c r="H14" s="29"/>
      <c r="I14" s="29"/>
      <c r="J14" s="149" t="s">
        <v>247</v>
      </c>
    </row>
    <row r="15" spans="1:10" ht="14.1" customHeight="1">
      <c r="A15" s="145">
        <v>12</v>
      </c>
      <c r="B15" s="63" t="str">
        <f>'2022年U8後期参加チームリスト'!$D$20</f>
        <v>二子玉川 B</v>
      </c>
      <c r="C15" s="27"/>
      <c r="D15" s="63" t="str">
        <f>'2022年U8後期参加チームリスト'!D21</f>
        <v>駒沢 A</v>
      </c>
      <c r="E15" s="27"/>
      <c r="F15" s="28"/>
      <c r="G15" s="24" t="str">
        <f t="shared" si="0"/>
        <v/>
      </c>
      <c r="H15" s="29"/>
      <c r="I15" s="29"/>
      <c r="J15" s="150">
        <f>COUNTIFS($F$4:$F$24,"&gt;=2022/9/1",$F$4:$F$24,"&lt;=2023/2/28")</f>
        <v>0</v>
      </c>
    </row>
    <row r="16" spans="1:10" ht="14.1" customHeight="1">
      <c r="A16" s="145">
        <v>13</v>
      </c>
      <c r="B16" s="63" t="str">
        <f>'2022年U8後期参加チームリスト'!$D$20</f>
        <v>二子玉川 B</v>
      </c>
      <c r="C16" s="27"/>
      <c r="D16" s="63" t="str">
        <f>'2022年U8後期参加チームリスト'!D22</f>
        <v xml:space="preserve">砧南 </v>
      </c>
      <c r="E16" s="27"/>
      <c r="F16" s="28"/>
      <c r="G16" s="24" t="str">
        <f t="shared" si="0"/>
        <v/>
      </c>
      <c r="H16" s="29"/>
      <c r="I16" s="29"/>
    </row>
    <row r="17" spans="1:10" ht="14.1" customHeight="1">
      <c r="A17" s="145">
        <v>14</v>
      </c>
      <c r="B17" s="63" t="str">
        <f>'2022年U8後期参加チームリスト'!$D$20</f>
        <v>二子玉川 B</v>
      </c>
      <c r="C17" s="27"/>
      <c r="D17" s="63" t="str">
        <f>'2022年U8後期参加チームリスト'!D23</f>
        <v xml:space="preserve">千歳台 </v>
      </c>
      <c r="E17" s="27"/>
      <c r="F17" s="28"/>
      <c r="G17" s="24" t="str">
        <f t="shared" si="0"/>
        <v/>
      </c>
      <c r="H17" s="29"/>
      <c r="I17" s="29"/>
    </row>
    <row r="18" spans="1:10" ht="14.1" customHeight="1">
      <c r="A18" s="145">
        <v>15</v>
      </c>
      <c r="B18" s="63" t="str">
        <f>'2022年U8後期参加チームリスト'!$D$20</f>
        <v>二子玉川 B</v>
      </c>
      <c r="C18" s="27"/>
      <c r="D18" s="63" t="str">
        <f>'2022年U8後期参加チームリスト'!D24</f>
        <v>烏山 B</v>
      </c>
      <c r="E18" s="27"/>
      <c r="F18" s="28"/>
      <c r="G18" s="24" t="str">
        <f t="shared" si="0"/>
        <v/>
      </c>
      <c r="H18" s="29"/>
      <c r="I18" s="29"/>
    </row>
    <row r="19" spans="1:10" ht="14.1" customHeight="1">
      <c r="A19" s="145">
        <v>16</v>
      </c>
      <c r="B19" s="63" t="str">
        <f>'2022年U8後期参加チームリスト'!$D$21</f>
        <v>駒沢 A</v>
      </c>
      <c r="C19" s="27"/>
      <c r="D19" s="63" t="str">
        <f>'2022年U8後期参加チームリスト'!D22</f>
        <v xml:space="preserve">砧南 </v>
      </c>
      <c r="E19" s="27"/>
      <c r="F19" s="28"/>
      <c r="G19" s="24" t="str">
        <f t="shared" si="0"/>
        <v/>
      </c>
      <c r="H19" s="29"/>
      <c r="I19" s="29"/>
    </row>
    <row r="20" spans="1:10" ht="14.1" customHeight="1">
      <c r="A20" s="145">
        <v>17</v>
      </c>
      <c r="B20" s="63" t="str">
        <f>'2022年U8後期参加チームリスト'!$D$21</f>
        <v>駒沢 A</v>
      </c>
      <c r="C20" s="27"/>
      <c r="D20" s="63" t="str">
        <f>'2022年U8後期参加チームリスト'!D23</f>
        <v xml:space="preserve">千歳台 </v>
      </c>
      <c r="E20" s="27"/>
      <c r="F20" s="28"/>
      <c r="G20" s="24" t="str">
        <f t="shared" si="0"/>
        <v/>
      </c>
      <c r="H20" s="29"/>
      <c r="I20" s="29"/>
    </row>
    <row r="21" spans="1:10" ht="14.1" customHeight="1">
      <c r="A21" s="145">
        <v>18</v>
      </c>
      <c r="B21" s="63" t="str">
        <f>'2022年U8後期参加チームリスト'!$D$21</f>
        <v>駒沢 A</v>
      </c>
      <c r="C21" s="27"/>
      <c r="D21" s="63" t="str">
        <f>'2022年U8後期参加チームリスト'!D24</f>
        <v>烏山 B</v>
      </c>
      <c r="E21" s="27"/>
      <c r="F21" s="28"/>
      <c r="G21" s="24" t="str">
        <f t="shared" si="0"/>
        <v/>
      </c>
      <c r="H21" s="29"/>
      <c r="I21" s="29"/>
    </row>
    <row r="22" spans="1:10" ht="14.1" customHeight="1">
      <c r="A22" s="145">
        <v>19</v>
      </c>
      <c r="B22" s="63" t="str">
        <f>'2022年U8後期参加チームリスト'!$D$22</f>
        <v xml:space="preserve">砧南 </v>
      </c>
      <c r="C22" s="27"/>
      <c r="D22" s="63" t="str">
        <f>'2022年U8後期参加チームリスト'!D23</f>
        <v xml:space="preserve">千歳台 </v>
      </c>
      <c r="E22" s="27"/>
      <c r="F22" s="28"/>
      <c r="G22" s="24" t="str">
        <f t="shared" si="0"/>
        <v/>
      </c>
      <c r="H22" s="29"/>
      <c r="I22" s="29"/>
    </row>
    <row r="23" spans="1:10" ht="14.1" customHeight="1">
      <c r="A23" s="145">
        <v>20</v>
      </c>
      <c r="B23" s="63" t="str">
        <f>'2022年U8後期参加チームリスト'!$D$22</f>
        <v xml:space="preserve">砧南 </v>
      </c>
      <c r="C23" s="27"/>
      <c r="D23" s="63" t="str">
        <f>'2022年U8後期参加チームリスト'!D24</f>
        <v>烏山 B</v>
      </c>
      <c r="E23" s="27"/>
      <c r="F23" s="28"/>
      <c r="G23" s="24" t="str">
        <f t="shared" si="0"/>
        <v/>
      </c>
      <c r="H23" s="29"/>
      <c r="I23" s="29"/>
    </row>
    <row r="24" spans="1:10" ht="14.1" customHeight="1">
      <c r="A24" s="145">
        <v>21</v>
      </c>
      <c r="B24" s="63" t="str">
        <f>'2022年U8後期参加チームリスト'!$D$23</f>
        <v xml:space="preserve">千歳台 </v>
      </c>
      <c r="C24" s="27"/>
      <c r="D24" s="63" t="str">
        <f>'2022年U8後期参加チームリスト'!D24</f>
        <v>烏山 B</v>
      </c>
      <c r="E24" s="27"/>
      <c r="F24" s="28"/>
      <c r="G24" s="24" t="str">
        <f t="shared" si="0"/>
        <v/>
      </c>
      <c r="H24" s="29"/>
      <c r="I24" s="29"/>
    </row>
    <row r="25" spans="1:10" ht="14.1" customHeight="1">
      <c r="E25" s="21" t="s">
        <v>33</v>
      </c>
      <c r="F25" s="17">
        <v>44835</v>
      </c>
    </row>
    <row r="26" spans="1:10" ht="14.1" customHeight="1"/>
    <row r="27" spans="1:10" ht="14.1" customHeight="1">
      <c r="A27" s="33" t="s">
        <v>35</v>
      </c>
    </row>
    <row r="28" spans="1:10" ht="14.1" customHeight="1">
      <c r="A28" s="151" t="s">
        <v>28</v>
      </c>
      <c r="B28" s="151" t="s">
        <v>29</v>
      </c>
      <c r="C28" s="151" t="s">
        <v>19</v>
      </c>
      <c r="D28" s="151" t="s">
        <v>29</v>
      </c>
      <c r="E28" s="151" t="s">
        <v>19</v>
      </c>
      <c r="F28" s="145" t="s">
        <v>36</v>
      </c>
      <c r="G28" s="151" t="s">
        <v>30</v>
      </c>
      <c r="H28" s="151" t="s">
        <v>31</v>
      </c>
      <c r="I28" s="151" t="s">
        <v>32</v>
      </c>
      <c r="J28" s="152" t="s">
        <v>34</v>
      </c>
    </row>
    <row r="29" spans="1:10" ht="14.1" customHeight="1">
      <c r="A29" s="30"/>
      <c r="B29" s="30"/>
      <c r="C29" s="30"/>
      <c r="D29" s="30"/>
      <c r="E29" s="30"/>
      <c r="F29" s="31"/>
      <c r="G29" s="65"/>
      <c r="H29" s="30"/>
      <c r="I29" s="30"/>
      <c r="J29" s="30"/>
    </row>
    <row r="30" spans="1:10" ht="14.1" customHeight="1">
      <c r="A30" s="30"/>
      <c r="B30" s="32"/>
      <c r="C30" s="30"/>
      <c r="D30" s="32"/>
      <c r="E30" s="30"/>
      <c r="F30" s="31"/>
      <c r="G30" s="65"/>
      <c r="H30" s="30"/>
      <c r="I30" s="30"/>
      <c r="J30" s="30"/>
    </row>
    <row r="31" spans="1:10" ht="14.1" customHeight="1">
      <c r="A31" s="30"/>
      <c r="B31" s="32"/>
      <c r="C31" s="30"/>
      <c r="D31" s="32"/>
      <c r="E31" s="30"/>
      <c r="F31" s="31"/>
      <c r="G31" s="65"/>
      <c r="H31" s="30"/>
      <c r="I31" s="30"/>
      <c r="J31" s="30"/>
    </row>
    <row r="32" spans="1:10" ht="14.1" customHeight="1">
      <c r="A32" s="30"/>
      <c r="B32" s="30"/>
      <c r="C32" s="30"/>
      <c r="D32" s="30"/>
      <c r="E32" s="30"/>
      <c r="F32" s="31"/>
      <c r="G32" s="65"/>
      <c r="H32" s="30"/>
      <c r="I32" s="30"/>
      <c r="J32" s="30"/>
    </row>
    <row r="33" spans="1:10" ht="13.5" customHeight="1">
      <c r="A33" s="30"/>
      <c r="B33" s="30"/>
      <c r="C33" s="30"/>
      <c r="D33" s="30"/>
      <c r="E33" s="30"/>
      <c r="F33" s="31"/>
      <c r="G33" s="65"/>
      <c r="H33" s="30"/>
      <c r="I33" s="30"/>
      <c r="J33" s="30"/>
    </row>
    <row r="34" spans="1:10" ht="13.5" customHeight="1">
      <c r="A34" s="30"/>
      <c r="B34" s="30"/>
      <c r="C34" s="30"/>
      <c r="D34" s="30"/>
      <c r="E34" s="30"/>
      <c r="F34" s="31"/>
      <c r="G34" s="65"/>
      <c r="H34" s="30"/>
      <c r="I34" s="30"/>
      <c r="J34" s="30"/>
    </row>
    <row r="35" spans="1:10" ht="13.5" customHeight="1">
      <c r="A35" s="30"/>
      <c r="B35" s="30"/>
      <c r="C35" s="30"/>
      <c r="D35" s="30"/>
      <c r="E35" s="30"/>
      <c r="F35" s="31"/>
      <c r="G35" s="65"/>
      <c r="H35" s="30"/>
      <c r="I35" s="30"/>
      <c r="J35" s="30"/>
    </row>
    <row r="36" spans="1:10" ht="14.1" customHeight="1">
      <c r="A36" s="30"/>
      <c r="B36" s="30"/>
      <c r="C36" s="30"/>
      <c r="D36" s="30"/>
      <c r="E36" s="30"/>
      <c r="F36" s="31"/>
      <c r="G36" s="65"/>
      <c r="H36" s="30"/>
      <c r="I36" s="30"/>
      <c r="J36" s="30"/>
    </row>
    <row r="37" spans="1:10" ht="14.1" customHeight="1">
      <c r="A37" s="30"/>
      <c r="B37" s="30"/>
      <c r="C37" s="30"/>
      <c r="D37" s="30"/>
      <c r="E37" s="30"/>
      <c r="F37" s="31"/>
      <c r="G37" s="65"/>
      <c r="H37" s="30"/>
      <c r="I37" s="30"/>
      <c r="J37" s="30"/>
    </row>
    <row r="38" spans="1:10" ht="14.1" customHeight="1">
      <c r="A38" s="30"/>
      <c r="B38" s="30"/>
      <c r="C38" s="30"/>
      <c r="D38" s="30"/>
      <c r="E38" s="30"/>
      <c r="F38" s="31"/>
      <c r="G38" s="65"/>
      <c r="H38" s="30"/>
      <c r="I38" s="30"/>
      <c r="J38" s="30"/>
    </row>
    <row r="39" spans="1:10" ht="14.1" customHeight="1">
      <c r="A39" s="30"/>
      <c r="B39" s="32"/>
      <c r="C39" s="30"/>
      <c r="D39" s="32"/>
      <c r="E39" s="30"/>
      <c r="F39" s="31"/>
      <c r="G39" s="65"/>
      <c r="H39" s="30"/>
      <c r="I39" s="30"/>
      <c r="J39" s="30"/>
    </row>
    <row r="40" spans="1:10" ht="14.1" customHeight="1">
      <c r="A40" s="30"/>
      <c r="B40" s="32"/>
      <c r="C40" s="30"/>
      <c r="D40" s="32"/>
      <c r="E40" s="30"/>
      <c r="F40" s="31"/>
      <c r="G40" s="65"/>
      <c r="H40" s="30"/>
      <c r="I40" s="30"/>
      <c r="J40" s="30"/>
    </row>
    <row r="41" spans="1:10" ht="14.1" customHeight="1">
      <c r="A41" s="30"/>
      <c r="B41" s="30"/>
      <c r="C41" s="30"/>
      <c r="D41" s="30"/>
      <c r="E41" s="30"/>
      <c r="F41" s="31"/>
      <c r="G41" s="65"/>
      <c r="H41" s="30"/>
      <c r="I41" s="30"/>
      <c r="J41" s="30"/>
    </row>
    <row r="42" spans="1:10" ht="14.1" customHeight="1">
      <c r="A42" s="30"/>
      <c r="B42" s="30"/>
      <c r="C42" s="30"/>
      <c r="D42" s="30"/>
      <c r="E42" s="30"/>
      <c r="F42" s="31"/>
      <c r="G42" s="65"/>
      <c r="H42" s="30"/>
      <c r="I42" s="30"/>
      <c r="J42" s="30"/>
    </row>
    <row r="43" spans="1:10" ht="14.1" customHeight="1">
      <c r="A43" s="30"/>
      <c r="B43" s="30"/>
      <c r="C43" s="30"/>
      <c r="D43" s="30"/>
      <c r="E43" s="30"/>
      <c r="F43" s="31"/>
      <c r="G43" s="65"/>
      <c r="H43" s="30"/>
      <c r="I43" s="30"/>
      <c r="J43" s="30"/>
    </row>
    <row r="44" spans="1:10" ht="14.1" customHeight="1">
      <c r="A44" s="30"/>
      <c r="B44" s="30"/>
      <c r="C44" s="30"/>
      <c r="D44" s="30"/>
      <c r="E44" s="30"/>
      <c r="F44" s="31"/>
      <c r="G44" s="65"/>
      <c r="H44" s="30"/>
      <c r="I44" s="30"/>
      <c r="J44" s="30"/>
    </row>
    <row r="45" spans="1:10" ht="14.1" customHeight="1">
      <c r="A45" s="30"/>
      <c r="B45" s="30"/>
      <c r="C45" s="30"/>
      <c r="D45" s="30"/>
      <c r="E45" s="30"/>
      <c r="F45" s="31"/>
      <c r="G45" s="65"/>
      <c r="H45" s="30"/>
      <c r="I45" s="30"/>
      <c r="J45" s="30"/>
    </row>
    <row r="46" spans="1:10" ht="14.1" customHeight="1">
      <c r="A46" s="30"/>
      <c r="B46" s="30"/>
      <c r="C46" s="30"/>
      <c r="D46" s="30"/>
      <c r="E46" s="30"/>
      <c r="F46" s="31"/>
      <c r="G46" s="65"/>
      <c r="H46" s="30"/>
      <c r="I46" s="30"/>
      <c r="J46" s="30"/>
    </row>
    <row r="47" spans="1:10" ht="14.1" customHeight="1">
      <c r="A47" s="30"/>
      <c r="B47" s="30"/>
      <c r="C47" s="30"/>
      <c r="D47" s="30"/>
      <c r="E47" s="30"/>
      <c r="F47" s="31"/>
      <c r="G47" s="65"/>
      <c r="H47" s="30"/>
      <c r="I47" s="30"/>
      <c r="J47" s="30"/>
    </row>
    <row r="48" spans="1:10" ht="14.1" customHeight="1">
      <c r="A48" s="30"/>
      <c r="B48" s="30"/>
      <c r="C48" s="30"/>
      <c r="D48" s="30"/>
      <c r="E48" s="30"/>
      <c r="F48" s="31"/>
      <c r="G48" s="65"/>
      <c r="H48" s="30"/>
      <c r="I48" s="30"/>
      <c r="J48" s="30"/>
    </row>
    <row r="49" spans="1:10" ht="14.1" customHeight="1">
      <c r="A49" s="30"/>
      <c r="B49" s="30"/>
      <c r="C49" s="30"/>
      <c r="D49" s="30"/>
      <c r="E49" s="30"/>
      <c r="F49" s="31"/>
      <c r="G49" s="65"/>
      <c r="H49" s="30"/>
      <c r="I49" s="30"/>
      <c r="J49" s="30"/>
    </row>
    <row r="50" spans="1:10" ht="14.1" customHeight="1">
      <c r="A50" s="30"/>
      <c r="B50" s="30"/>
      <c r="C50" s="30"/>
      <c r="D50" s="30"/>
      <c r="E50" s="30"/>
      <c r="F50" s="31"/>
      <c r="G50" s="65"/>
      <c r="H50" s="30"/>
      <c r="I50" s="30"/>
      <c r="J50" s="30"/>
    </row>
    <row r="51" spans="1:10" ht="14.1" customHeight="1">
      <c r="A51" s="30"/>
      <c r="B51" s="30"/>
      <c r="C51" s="30"/>
      <c r="D51" s="30"/>
      <c r="E51" s="30"/>
      <c r="F51" s="31"/>
      <c r="G51" s="65"/>
      <c r="H51" s="30"/>
      <c r="I51" s="30"/>
      <c r="J51" s="30"/>
    </row>
    <row r="52" spans="1:10" ht="14.1" customHeight="1">
      <c r="A52" s="30"/>
      <c r="B52" s="30"/>
      <c r="C52" s="30"/>
      <c r="D52" s="30"/>
      <c r="E52" s="30"/>
      <c r="F52" s="31"/>
      <c r="G52" s="65"/>
      <c r="H52" s="30"/>
      <c r="I52" s="30"/>
      <c r="J52" s="30"/>
    </row>
    <row r="53" spans="1:10" ht="14.1" customHeight="1">
      <c r="A53" s="30"/>
      <c r="B53" s="30"/>
      <c r="C53" s="30"/>
      <c r="D53" s="30"/>
      <c r="E53" s="30"/>
      <c r="F53" s="31"/>
      <c r="G53" s="65"/>
      <c r="H53" s="30"/>
      <c r="I53" s="30"/>
      <c r="J53" s="30"/>
    </row>
    <row r="54" spans="1:10" ht="14.1" customHeight="1">
      <c r="A54" s="30"/>
      <c r="B54" s="30"/>
      <c r="C54" s="30"/>
      <c r="D54" s="30"/>
      <c r="E54" s="30"/>
      <c r="F54" s="31"/>
      <c r="G54" s="65"/>
      <c r="H54" s="30"/>
      <c r="I54" s="30"/>
      <c r="J54" s="30"/>
    </row>
    <row r="55" spans="1:10" ht="14.1" customHeight="1">
      <c r="A55" s="30"/>
      <c r="B55" s="30"/>
      <c r="C55" s="30"/>
      <c r="D55" s="30"/>
      <c r="E55" s="30"/>
      <c r="F55" s="31"/>
      <c r="G55" s="65"/>
      <c r="H55" s="30"/>
      <c r="I55" s="30"/>
      <c r="J55" s="30"/>
    </row>
    <row r="56" spans="1:10" ht="14.1" customHeight="1">
      <c r="A56" s="30"/>
      <c r="B56" s="30"/>
      <c r="C56" s="30"/>
      <c r="D56" s="30"/>
      <c r="E56" s="30"/>
      <c r="F56" s="31"/>
      <c r="G56" s="65"/>
      <c r="H56" s="30"/>
      <c r="I56" s="30"/>
      <c r="J56" s="30"/>
    </row>
    <row r="57" spans="1:10" ht="14.1" customHeight="1">
      <c r="A57" s="30"/>
      <c r="B57" s="30"/>
      <c r="C57" s="30"/>
      <c r="D57" s="30"/>
      <c r="E57" s="30"/>
      <c r="F57" s="31"/>
      <c r="G57" s="65"/>
      <c r="H57" s="30"/>
      <c r="I57" s="30"/>
      <c r="J57" s="30"/>
    </row>
    <row r="58" spans="1:10" ht="14.1" customHeight="1">
      <c r="A58" s="30"/>
      <c r="B58" s="30"/>
      <c r="C58" s="30"/>
      <c r="D58" s="30"/>
      <c r="E58" s="30"/>
      <c r="F58" s="31"/>
      <c r="G58" s="65"/>
      <c r="H58" s="30"/>
      <c r="I58" s="30"/>
      <c r="J58" s="30"/>
    </row>
    <row r="59" spans="1:10" ht="14.1" customHeight="1">
      <c r="A59" s="30"/>
      <c r="B59" s="30"/>
      <c r="C59" s="30"/>
      <c r="D59" s="30"/>
      <c r="E59" s="30"/>
      <c r="F59" s="31"/>
      <c r="G59" s="65"/>
      <c r="H59" s="30"/>
      <c r="I59" s="30"/>
      <c r="J59" s="30"/>
    </row>
    <row r="60" spans="1:10" ht="14.1" customHeight="1">
      <c r="A60" s="30"/>
      <c r="B60" s="30"/>
      <c r="C60" s="30"/>
      <c r="D60" s="30"/>
      <c r="E60" s="30"/>
      <c r="F60" s="31"/>
      <c r="G60" s="65"/>
      <c r="H60" s="30"/>
      <c r="I60" s="30"/>
      <c r="J60" s="30"/>
    </row>
    <row r="61" spans="1:10" ht="14.1" customHeight="1">
      <c r="A61" s="30"/>
      <c r="B61" s="30"/>
      <c r="C61" s="30"/>
      <c r="D61" s="30"/>
      <c r="E61" s="30"/>
      <c r="F61" s="31"/>
      <c r="G61" s="65"/>
      <c r="H61" s="30"/>
      <c r="I61" s="30"/>
      <c r="J61" s="30"/>
    </row>
    <row r="62" spans="1:10" ht="14.1" customHeight="1">
      <c r="F62" s="22"/>
    </row>
    <row r="63" spans="1:10" ht="14.1" customHeight="1">
      <c r="F63" s="22"/>
    </row>
    <row r="64" spans="1:10" ht="14.1" customHeight="1">
      <c r="F64" s="22"/>
    </row>
    <row r="65" spans="6:6" ht="14.1" customHeight="1">
      <c r="F65" s="22"/>
    </row>
    <row r="66" spans="6:6" ht="14.1" customHeight="1">
      <c r="F66" s="22"/>
    </row>
    <row r="67" spans="6:6" ht="14.1" customHeight="1">
      <c r="F67" s="22"/>
    </row>
    <row r="68" spans="6:6" ht="14.1" customHeight="1">
      <c r="F68" s="22"/>
    </row>
    <row r="69" spans="6:6" ht="14.1" customHeight="1">
      <c r="F69" s="22"/>
    </row>
    <row r="70" spans="6:6" ht="13.5" customHeight="1">
      <c r="F70" s="22"/>
    </row>
    <row r="71" spans="6:6" ht="13.5" customHeight="1">
      <c r="F71" s="22"/>
    </row>
    <row r="72" spans="6:6" ht="13.5" customHeight="1">
      <c r="F72" s="22"/>
    </row>
    <row r="73" spans="6:6" ht="13.5" customHeight="1">
      <c r="F73" s="22"/>
    </row>
    <row r="74" spans="6:6" ht="13.5" customHeight="1">
      <c r="F74" s="22"/>
    </row>
    <row r="75" spans="6:6" ht="13.5" customHeight="1">
      <c r="F75" s="22"/>
    </row>
    <row r="76" spans="6:6" ht="13.5" customHeight="1">
      <c r="F76" s="22"/>
    </row>
    <row r="77" spans="6:6" ht="13.5" customHeight="1">
      <c r="F77" s="22"/>
    </row>
    <row r="78" spans="6:6" ht="13.5" customHeight="1">
      <c r="F78" s="22"/>
    </row>
    <row r="79" spans="6:6" ht="13.5" customHeight="1">
      <c r="F79" s="22"/>
    </row>
    <row r="80" spans="6:6" ht="13.5" customHeight="1">
      <c r="F80" s="22"/>
    </row>
    <row r="81" spans="6:6" ht="13.5" customHeight="1">
      <c r="F81" s="22"/>
    </row>
    <row r="82" spans="6:6" ht="13.5" customHeight="1">
      <c r="F82" s="22"/>
    </row>
    <row r="83" spans="6:6" ht="13.5" customHeight="1">
      <c r="F83" s="22"/>
    </row>
    <row r="84" spans="6:6" ht="13.5" customHeight="1">
      <c r="F84" s="22"/>
    </row>
    <row r="85" spans="6:6" ht="13.5" customHeight="1">
      <c r="F85" s="22"/>
    </row>
    <row r="86" spans="6:6" ht="13.5" customHeight="1">
      <c r="F86" s="22"/>
    </row>
    <row r="87" spans="6:6" ht="13.5" customHeight="1">
      <c r="F87" s="22"/>
    </row>
    <row r="88" spans="6:6" ht="13.5" customHeight="1">
      <c r="F88" s="22"/>
    </row>
    <row r="89" spans="6:6" ht="13.5" customHeight="1">
      <c r="F89" s="22"/>
    </row>
    <row r="90" spans="6:6" ht="13.5" customHeight="1">
      <c r="F90" s="22"/>
    </row>
    <row r="91" spans="6:6" ht="13.5" customHeight="1">
      <c r="F91" s="22"/>
    </row>
    <row r="92" spans="6:6" ht="13.5" customHeight="1">
      <c r="F92" s="22"/>
    </row>
    <row r="93" spans="6:6" ht="13.5" customHeight="1">
      <c r="F93" s="22"/>
    </row>
    <row r="94" spans="6:6" ht="13.5" customHeight="1">
      <c r="F94" s="22"/>
    </row>
    <row r="95" spans="6:6" ht="13.5" customHeight="1">
      <c r="F95" s="22"/>
    </row>
    <row r="96" spans="6:6" ht="13.5" customHeight="1">
      <c r="F96" s="22"/>
    </row>
    <row r="97" spans="6:6" ht="13.5" customHeight="1">
      <c r="F97" s="22"/>
    </row>
    <row r="98" spans="6:6" ht="13.5" customHeight="1">
      <c r="F98" s="22"/>
    </row>
    <row r="99" spans="6:6" ht="13.5" customHeight="1">
      <c r="F99" s="22"/>
    </row>
    <row r="100" spans="6:6" ht="13.5" customHeight="1">
      <c r="F100" s="22"/>
    </row>
    <row r="101" spans="6:6" ht="13.5" customHeight="1">
      <c r="F101" s="22"/>
    </row>
    <row r="102" spans="6:6" ht="13.5" customHeight="1">
      <c r="F102" s="22"/>
    </row>
    <row r="103" spans="6:6" ht="13.5" customHeight="1">
      <c r="F103" s="22"/>
    </row>
    <row r="104" spans="6:6" ht="13.5" customHeight="1">
      <c r="F104" s="22"/>
    </row>
    <row r="105" spans="6:6" ht="13.5" customHeight="1">
      <c r="F105" s="22"/>
    </row>
    <row r="106" spans="6:6" ht="13.5" customHeight="1">
      <c r="F106" s="22"/>
    </row>
    <row r="107" spans="6:6" ht="13.5" customHeight="1">
      <c r="F107" s="22"/>
    </row>
    <row r="108" spans="6:6" ht="13.5" customHeight="1">
      <c r="F108" s="22"/>
    </row>
    <row r="109" spans="6:6" ht="13.5" customHeight="1">
      <c r="F109" s="22"/>
    </row>
    <row r="110" spans="6:6" ht="13.5" customHeight="1"/>
    <row r="111" spans="6:6" ht="13.5" customHeight="1"/>
    <row r="112" spans="6:6"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sheetData>
  <sheetProtection sheet="1" objects="1" scenarios="1" formatCells="0" selectLockedCells="1"/>
  <phoneticPr fontId="2"/>
  <conditionalFormatting sqref="G1 G4:G24">
    <cfRule type="cellIs" dxfId="25" priority="3" stopIfTrue="1" operator="equal">
      <formula>"日"</formula>
    </cfRule>
  </conditionalFormatting>
  <conditionalFormatting sqref="G1 G4:G24">
    <cfRule type="cellIs" dxfId="24" priority="4" stopIfTrue="1" operator="equal">
      <formula>"土"</formula>
    </cfRule>
  </conditionalFormatting>
  <conditionalFormatting sqref="F4:F24">
    <cfRule type="cellIs" dxfId="23" priority="5" stopIfTrue="1" operator="greaterThan">
      <formula>$F$1</formula>
    </cfRule>
  </conditionalFormatting>
  <conditionalFormatting sqref="F25">
    <cfRule type="cellIs" dxfId="22" priority="6" stopIfTrue="1" operator="greaterThan">
      <formula>$F$1</formula>
    </cfRule>
  </conditionalFormatting>
  <conditionalFormatting sqref="G29:G61">
    <cfRule type="cellIs" dxfId="21" priority="1" stopIfTrue="1" operator="equal">
      <formula>"日"</formula>
    </cfRule>
  </conditionalFormatting>
  <conditionalFormatting sqref="G29:G61">
    <cfRule type="cellIs" dxfId="20" priority="2" stopIfTrue="1" operator="equal">
      <formula>"土"</formula>
    </cfRule>
  </conditionalFormatting>
  <dataValidations count="3">
    <dataValidation type="whole" allowBlank="1" showInputMessage="1" showErrorMessage="1" sqref="C4:C24 E4:E24">
      <formula1>0</formula1>
      <formula2>100</formula2>
    </dataValidation>
    <dataValidation type="date" operator="greaterThanOrEqual" allowBlank="1" showInputMessage="1" showErrorMessage="1" sqref="F29:F61">
      <formula1>F25</formula1>
    </dataValidation>
    <dataValidation type="date" operator="greaterThanOrEqual" allowBlank="1" showInputMessage="1" showErrorMessage="1" sqref="F4:F24">
      <formula1>F25</formula1>
    </dataValidation>
  </dataValidations>
  <pageMargins left="0.34" right="0.24" top="0.52" bottom="0.54" header="0" footer="0"/>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'2022年U8後期参加チームリスト'!$D$18:$D$24</xm:f>
          </x14:formula1>
          <xm:sqref>I4:I24 B29:B61 D29:D61 I29:I61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7</vt:i4>
      </vt:variant>
    </vt:vector>
  </HeadingPairs>
  <TitlesOfParts>
    <vt:vector size="23" baseType="lpstr">
      <vt:lpstr>全体集計</vt:lpstr>
      <vt:lpstr>健康チェックシート（指導者、選手、審判、運営担当者用）</vt:lpstr>
      <vt:lpstr>clublist</vt:lpstr>
      <vt:lpstr>2022年U8後期参加チームリスト</vt:lpstr>
      <vt:lpstr>Aブロック進行表</vt:lpstr>
      <vt:lpstr>Aブロック後期対戦表</vt:lpstr>
      <vt:lpstr>Bブロック進行表</vt:lpstr>
      <vt:lpstr>Bブロック後期対戦表</vt:lpstr>
      <vt:lpstr>Cブロック進行表</vt:lpstr>
      <vt:lpstr>Cブロック後期対戦表</vt:lpstr>
      <vt:lpstr>Dブロック進行表</vt:lpstr>
      <vt:lpstr>Dブロック後期対戦表</vt:lpstr>
      <vt:lpstr>Eブロック進行表</vt:lpstr>
      <vt:lpstr>Eブロック後期対戦表</vt:lpstr>
      <vt:lpstr>Fブロック進行表</vt:lpstr>
      <vt:lpstr>Fブロック後期対戦表</vt:lpstr>
      <vt:lpstr>Aブロック後期対戦表!Print_Area</vt:lpstr>
      <vt:lpstr>Bブロック後期対戦表!Print_Area</vt:lpstr>
      <vt:lpstr>Cブロック後期対戦表!Print_Area</vt:lpstr>
      <vt:lpstr>Dブロック後期対戦表!Print_Area</vt:lpstr>
      <vt:lpstr>Eブロック後期対戦表!Print_Area</vt:lpstr>
      <vt:lpstr>Fブロック後期対戦表!Print_Area</vt:lpstr>
      <vt:lpstr>'健康チェックシート（指導者、選手、審判、運営担当者用）'!Print_Area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win10setup</cp:lastModifiedBy>
  <cp:lastPrinted>2022-08-09T14:28:34Z</cp:lastPrinted>
  <dcterms:created xsi:type="dcterms:W3CDTF">2020-01-18T08:47:27Z</dcterms:created>
  <dcterms:modified xsi:type="dcterms:W3CDTF">2022-08-27T08:33:38Z</dcterms:modified>
</cp:coreProperties>
</file>